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trlProps/ctrlProp1.xml" ContentType="application/vnd.ms-excel.controlproperties+xml"/>
  <Override PartName="/xl/slicers/slicer1.xml" ContentType="application/vnd.ms-excel.slicer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pivotTables/pivotTable24.xml" ContentType="application/vnd.openxmlformats-officedocument.spreadsheetml.pivotTable+xml"/>
  <Override PartName="/xl/pivotTables/pivotTable25.xml" ContentType="application/vnd.openxmlformats-officedocument.spreadsheetml.pivotTable+xml"/>
  <Override PartName="/xl/pivotTables/pivotTable26.xml" ContentType="application/vnd.openxmlformats-officedocument.spreadsheetml.pivotTable+xml"/>
  <Override PartName="/xl/pivotTables/pivotTable27.xml" ContentType="application/vnd.openxmlformats-officedocument.spreadsheetml.pivotTable+xml"/>
  <Override PartName="/xl/pivotTables/pivotTable28.xml" ContentType="application/vnd.openxmlformats-officedocument.spreadsheetml.pivotTable+xml"/>
  <Override PartName="/xl/pivotTables/pivotTable29.xml" ContentType="application/vnd.openxmlformats-officedocument.spreadsheetml.pivotTable+xml"/>
  <Override PartName="/xl/pivotTables/pivotTable30.xml" ContentType="application/vnd.openxmlformats-officedocument.spreadsheetml.pivotTable+xml"/>
  <Override PartName="/xl/pivotTables/pivotTable31.xml" ContentType="application/vnd.openxmlformats-officedocument.spreadsheetml.pivotTable+xml"/>
  <Override PartName="/xl/pivotTables/pivotTable32.xml" ContentType="application/vnd.openxmlformats-officedocument.spreadsheetml.pivotTable+xml"/>
  <Override PartName="/xl/pivotTables/pivotTable33.xml" ContentType="application/vnd.openxmlformats-officedocument.spreadsheetml.pivotTable+xml"/>
  <Override PartName="/xl/pivotTables/pivotTable34.xml" ContentType="application/vnd.openxmlformats-officedocument.spreadsheetml.pivotTable+xml"/>
  <Override PartName="/xl/pivotTables/pivotTable35.xml" ContentType="application/vnd.openxmlformats-officedocument.spreadsheetml.pivotTable+xml"/>
  <Override PartName="/xl/pivotTables/pivotTable36.xml" ContentType="application/vnd.openxmlformats-officedocument.spreadsheetml.pivotTable+xml"/>
  <Override PartName="/xl/pivotTables/pivotTable37.xml" ContentType="application/vnd.openxmlformats-officedocument.spreadsheetml.pivotTable+xml"/>
  <Override PartName="/xl/pivotTables/pivotTable3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hidePivotFieldList="1" defaultThemeVersion="124226"/>
  <bookViews>
    <workbookView xWindow="450" yWindow="90" windowWidth="28200" windowHeight="13020" tabRatio="831" firstSheet="2" activeTab="2"/>
  </bookViews>
  <sheets>
    <sheet name="Ввод информации" sheetId="4" state="hidden" r:id="rId1"/>
    <sheet name="Сводный перечень" sheetId="6" state="hidden" r:id="rId2"/>
    <sheet name="ИТОГО" sheetId="8" r:id="rId3"/>
  </sheets>
  <externalReferences>
    <externalReference r:id="rId4"/>
    <externalReference r:id="rId5"/>
  </externalReferences>
  <definedNames>
    <definedName name="_xlnm._FilterDatabase" localSheetId="0" hidden="1">'Ввод информации'!$A$7:$Z$93</definedName>
    <definedName name="_xlnm._FilterDatabase" localSheetId="2" hidden="1">ИТОГО!$A$1:$S$381</definedName>
    <definedName name="Z_04FC1018_2C93_42FA_B921_AED27C8F9581_.wvu.FilterData" localSheetId="0" hidden="1">'Ввод информации'!$A$7:$I$44</definedName>
    <definedName name="Z_0509C6A9_2153_4A00_9E1E_5A26C0241DAB_.wvu.FilterData" localSheetId="0" hidden="1">'Ввод информации'!$A$7:$Z$51</definedName>
    <definedName name="Z_05FC1A2A_13DC_4D51_9566_8551D15185D1_.wvu.FilterData" localSheetId="0" hidden="1">'Ввод информации'!$A$7:$Z$51</definedName>
    <definedName name="Z_06307BAF_465D_48C4_A397_79456D50B582_.wvu.FilterData" localSheetId="0" hidden="1">'Ввод информации'!$A$7:$I$52</definedName>
    <definedName name="Z_0874D8EE_7020_432F_ADE8_0DC0CA5056E9_.wvu.FilterData" localSheetId="0" hidden="1">'Ввод информации'!$A$7:$I$44</definedName>
    <definedName name="Z_0B2CB83B_517D_4A6F_A32B_9C03D00B1404_.wvu.FilterData" localSheetId="0" hidden="1">'Ввод информации'!#REF!</definedName>
    <definedName name="Z_0C7D1717_D661_4361_9079_F332ED751330_.wvu.FilterData" localSheetId="0" hidden="1">'Ввод информации'!$A$7:$I$52</definedName>
    <definedName name="Z_0D47FFAA_16BA_47BA_A7C5_4E43F81FF79A_.wvu.FilterData" localSheetId="0" hidden="1">'Ввод информации'!$A$7:$I$52</definedName>
    <definedName name="Z_0D7FBB48_AEE1_4662_98CB_FF91D986E9B4_.wvu.FilterData" localSheetId="0" hidden="1">'Ввод информации'!$A$7:$I$52</definedName>
    <definedName name="Z_0DBD2CF9_323B_4B66_B332_88194CD3D198_.wvu.FilterData" localSheetId="0" hidden="1">'Ввод информации'!$A$7:$I$50</definedName>
    <definedName name="Z_1085BEDF_E4A7_47C0_BE22_1F3CF3549996_.wvu.FilterData" localSheetId="0" hidden="1">'Ввод информации'!$A$7:$I$52</definedName>
    <definedName name="Z_13A4DE5A_ED9C_46FA_9FFE_F7EF137B9B12_.wvu.FilterData" localSheetId="0" hidden="1">'Ввод информации'!#REF!</definedName>
    <definedName name="Z_13A4F655_D53E_461B_BE5A_EF965CEBC154_.wvu.FilterData" localSheetId="0" hidden="1">'Ввод информации'!$A$7:$I$52</definedName>
    <definedName name="Z_1411A59D_A08B_4BA5_A979_9B3464994D45_.wvu.FilterData" localSheetId="0" hidden="1">'Ввод информации'!$A$7:$I$44</definedName>
    <definedName name="Z_1987E03A_AF23_4DB3_9903_DA6829BA74FD_.wvu.FilterData" localSheetId="0" hidden="1">'Ввод информации'!#REF!</definedName>
    <definedName name="Z_19E2B07C_D86A_46E8_899C_F887A9BB7DAD_.wvu.FilterData" localSheetId="0" hidden="1">'Ввод информации'!$A$7:$Z$51</definedName>
    <definedName name="Z_1D851B86_0ECF_425E_8E38_81D73EFE8DEA_.wvu.FilterData" localSheetId="0" hidden="1">'Ввод информации'!#REF!</definedName>
    <definedName name="Z_22BBAC78_80FC_4946_B12E_5D2CC9A5F805_.wvu.FilterData" localSheetId="0" hidden="1">'Ввод информации'!$A$7:$I$52</definedName>
    <definedName name="Z_22D7A4B0_1BE3_4E45_9663_B4986043D963_.wvu.FilterData" localSheetId="0" hidden="1">'Ввод информации'!#REF!</definedName>
    <definedName name="Z_22F4D839_FEBC_4E21_9397_A29BA7426866_.wvu.FilterData" localSheetId="0" hidden="1">'Ввод информации'!#REF!</definedName>
    <definedName name="Z_24B247DA_DBFA_4A89_B9D9_E11E4F1AB5D0_.wvu.FilterData" localSheetId="0" hidden="1">'Ввод информации'!#REF!</definedName>
    <definedName name="Z_25D05543_82B0_4CAD_9C32_36C962E41C73_.wvu.FilterData" localSheetId="0" hidden="1">'Ввод информации'!#REF!</definedName>
    <definedName name="Z_2661E2DA_FE21_4295_BD55_6447F097116B_.wvu.FilterData" localSheetId="0" hidden="1">'Ввод информации'!$A$7:$I$52</definedName>
    <definedName name="Z_26901ABD_640E_42F9_9FDA_F1E548B9E337_.wvu.FilterData" localSheetId="0" hidden="1">'Ввод информации'!$A$7:$Z$51</definedName>
    <definedName name="Z_275EB33E_EB80_4597_9AE5_2CB8D03DE488_.wvu.FilterData" localSheetId="0" hidden="1">'Ввод информации'!#REF!</definedName>
    <definedName name="Z_2A65C000_826A_417F_9E02_5AE06BED2394_.wvu.Cols" localSheetId="0" hidden="1">'Ввод информации'!#REF!,'Ввод информации'!#REF!,'Ввод информации'!#REF!,'Ввод информации'!#REF!,'Ввод информации'!#REF!</definedName>
    <definedName name="Z_2A65C000_826A_417F_9E02_5AE06BED2394_.wvu.FilterData" localSheetId="0" hidden="1">'Ввод информации'!$A$7:$I$44</definedName>
    <definedName name="Z_2A65C000_826A_417F_9E02_5AE06BED2394_.wvu.PrintArea" localSheetId="0" hidden="1">'Ввод информации'!$A$4:$I$51</definedName>
    <definedName name="Z_2A65C000_826A_417F_9E02_5AE06BED2394_.wvu.PrintTitles" localSheetId="0" hidden="1">'Ввод информации'!$4:$5</definedName>
    <definedName name="Z_2A65C000_826A_417F_9E02_5AE06BED2394_.wvu.Rows" localSheetId="0" hidden="1">'Ввод информации'!#REF!,'Ввод информации'!#REF!,'Ввод информации'!#REF!,'Ввод информации'!#REF!</definedName>
    <definedName name="Z_300B4B72_18B6_444B_9377_7C9341B6B1D4_.wvu.FilterData" localSheetId="0" hidden="1">'Ввод информации'!#REF!</definedName>
    <definedName name="Z_31A0F6C7_471C_471F_9E01_BEE35E68B808_.wvu.FilterData" localSheetId="0" hidden="1">'Ввод информации'!$A$7:$Z$50</definedName>
    <definedName name="Z_3461C96E_59F2_4C1D_A618_FFA42564E681_.wvu.Cols" localSheetId="0" hidden="1">'Ввод информации'!$A:$A,'Ввод информации'!$I:$I,'Ввод информации'!#REF!,'Ввод информации'!#REF!,'Ввод информации'!#REF!,'Ввод информации'!#REF!,'Ввод информации'!#REF!,'Ввод информации'!#REF!</definedName>
    <definedName name="Z_3461C96E_59F2_4C1D_A618_FFA42564E681_.wvu.FilterData" localSheetId="0" hidden="1">'Ввод информации'!$A$7:$Z$51</definedName>
    <definedName name="Z_3461C96E_59F2_4C1D_A618_FFA42564E681_.wvu.PrintArea" localSheetId="0" hidden="1">'Ввод информации'!$A$3:$Y$44</definedName>
    <definedName name="Z_3461C96E_59F2_4C1D_A618_FFA42564E681_.wvu.PrintTitles" localSheetId="0" hidden="1">'Ввод информации'!$4:$7</definedName>
    <definedName name="Z_3461C96E_59F2_4C1D_A618_FFA42564E681_.wvu.Rows" localSheetId="0" hidden="1">'Ввод информации'!$3:$3,'Ввод информации'!$8:$8,'Ввод информации'!$13:$35,'Ввод информации'!#REF!,'Ввод информации'!$41:$41,'Ввод информации'!$43:$43,'Ввод информации'!#REF!,'Ввод информации'!$44:$44,'Ввод информации'!#REF!,'Ввод информации'!#REF!,'Ввод информации'!#REF!,'Ввод информации'!#REF!,'Ввод информации'!#REF!,'Ввод информации'!#REF!</definedName>
    <definedName name="Z_36901F1F_86A7_4174_A7F9_869C90CF4C83_.wvu.FilterData" localSheetId="0" hidden="1">'Ввод информации'!$A$7:$I$52</definedName>
    <definedName name="Z_38EEA51A_03EE_40BC_8DAA_FF08CC7C7F42_.wvu.FilterData" localSheetId="0" hidden="1">'Ввод информации'!#REF!</definedName>
    <definedName name="Z_3F1F2830_1524_452E_AF35_DBB437D0DDFE_.wvu.FilterData" localSheetId="0" hidden="1">'Ввод информации'!$A$7:$I$44</definedName>
    <definedName name="Z_3F5FBFA3_A064_4A07_852F_423F073A7F1D_.wvu.FilterData" localSheetId="0" hidden="1">'Ввод информации'!#REF!</definedName>
    <definedName name="Z_3FD94FEC_6AE3_45F8_8F67_018355F935CD_.wvu.FilterData" localSheetId="0" hidden="1">'Ввод информации'!$A$7:$I$44</definedName>
    <definedName name="Z_40F3B86D_324F_4A41_A8A6_4682AA9B2808_.wvu.FilterData" localSheetId="0" hidden="1">'Ввод информации'!$A$7:$I$50</definedName>
    <definedName name="Z_419EEF93_5D2D_4DFC_AA4B_EF0B446B77CA_.wvu.FilterData" localSheetId="0" hidden="1">'Ввод информации'!$A$7:$I$52</definedName>
    <definedName name="Z_420EB2BD_8AB9_4E0E_BEA4_27A8B5A83F2A_.wvu.FilterData" localSheetId="0" hidden="1">'Ввод информации'!$A$7:$I$52</definedName>
    <definedName name="Z_425FDFFD_2E08_49D9_A6F9_288CBBBEC12E_.wvu.FilterData" localSheetId="0" hidden="1">'Ввод информации'!#REF!</definedName>
    <definedName name="Z_452E82D4_D73F_4749_9C98_DC0F4CDBB6B0_.wvu.FilterData" localSheetId="0" hidden="1">'Ввод информации'!$A$7:$I$52</definedName>
    <definedName name="Z_46B17175_7060_429F_9E5E_452E27173F51_.wvu.FilterData" localSheetId="0" hidden="1">'Ввод информации'!#REF!</definedName>
    <definedName name="Z_47645670_F3C3_4EE9_9B1A_4DE2DC1A8FBB_.wvu.FilterData" localSheetId="0" hidden="1">'Ввод информации'!$A$7:$I$44</definedName>
    <definedName name="Z_4765EAA2_6856_4DEC_89FC_7FC1B23B52AC_.wvu.FilterData" localSheetId="0" hidden="1">'Ввод информации'!$A$7:$I$52</definedName>
    <definedName name="Z_476D3962_68D2_4D67_A9D0_8267DA758484_.wvu.FilterData" localSheetId="0" hidden="1">'Ввод информации'!#REF!</definedName>
    <definedName name="Z_476D3962_68D2_4D67_A9D0_8267DA758484_.wvu.PrintArea" localSheetId="0" hidden="1">'Ввод информации'!#REF!</definedName>
    <definedName name="Z_484278F4_9F02_45D0_B330_F9C28C1B244A_.wvu.FilterData" localSheetId="0" hidden="1">'Ввод информации'!$A$7:$I$44</definedName>
    <definedName name="Z_4CFA2746_4552_4FA6_A98E_CD55CF99C182_.wvu.FilterData" localSheetId="0" hidden="1">'Ввод информации'!#REF!</definedName>
    <definedName name="Z_4D24406E_A33F_4BA8_B4FD_4C470FA9F7FE_.wvu.FilterData" localSheetId="0" hidden="1">'Ввод информации'!$A$7:$I$52</definedName>
    <definedName name="Z_4FB13050_82D4_4C7B_B872_B6DFD880B4C4_.wvu.FilterData" localSheetId="0" hidden="1">'Ввод информации'!#REF!</definedName>
    <definedName name="Z_521A8210_00EA_4C83_8A66_639A5CC9A505_.wvu.FilterData" localSheetId="0" hidden="1">'Ввод информации'!$A$7:$Z$51</definedName>
    <definedName name="Z_52FA2A72_1961_40C2_88D6_C65648CF6561_.wvu.FilterData" localSheetId="0" hidden="1">'Ввод информации'!$A$7:$I$52</definedName>
    <definedName name="Z_53BB4D39_BC77_4017_B9B2_C2AB6C5C6AAE_.wvu.FilterData" localSheetId="0" hidden="1">'Ввод информации'!$A$7:$I$52</definedName>
    <definedName name="Z_58021E01_F844_4028_B99E_834124026366_.wvu.FilterData" localSheetId="0" hidden="1">'Ввод информации'!#REF!</definedName>
    <definedName name="Z_5C67B5DF_E271_4941_95C3_20336E7AA780_.wvu.FilterData" localSheetId="0" hidden="1">'Ввод информации'!#REF!</definedName>
    <definedName name="Z_5E4C9450_DAEE_4437_8767_29C88CF38EE2_.wvu.Cols" localSheetId="0" hidden="1">'Ввод информации'!#REF!,'Ввод информации'!$A:$A,'Ввод информации'!#REF!,'Ввод информации'!#REF!,'Ввод информации'!#REF!,'Ввод информации'!#REF!,'Ввод информации'!#REF!,'Ввод информации'!#REF!</definedName>
    <definedName name="Z_5E4C9450_DAEE_4437_8767_29C88CF38EE2_.wvu.FilterData" localSheetId="0" hidden="1">'Ввод информации'!$A$7:$Z$51</definedName>
    <definedName name="Z_5E4C9450_DAEE_4437_8767_29C88CF38EE2_.wvu.PrintArea" localSheetId="0" hidden="1">'Ввод информации'!$A$3:$Y$44</definedName>
    <definedName name="Z_5E4C9450_DAEE_4437_8767_29C88CF38EE2_.wvu.PrintTitles" localSheetId="0" hidden="1">'Ввод информации'!$4:$7</definedName>
    <definedName name="Z_5E4C9450_DAEE_4437_8767_29C88CF38EE2_.wvu.Rows" localSheetId="0" hidden="1">'Ввод информации'!$3:$3</definedName>
    <definedName name="Z_603FF47A_60CF_4A1D_989D_F562E1E635FD_.wvu.FilterData" localSheetId="0" hidden="1">'Ввод информации'!#REF!</definedName>
    <definedName name="Z_6193FACB_2443_47DF_8F02_BAED155D2472_.wvu.FilterData" localSheetId="0" hidden="1">'Ввод информации'!$A$7:$I$52</definedName>
    <definedName name="Z_61C75902_A4D1_4D20_A451_2E04AD98F270_.wvu.FilterData" localSheetId="0" hidden="1">'Ввод информации'!$A$7:$I$52</definedName>
    <definedName name="Z_6212B6D9_7F0C_440A_803A_193063074E19_.wvu.FilterData" localSheetId="0" hidden="1">'Ввод информации'!$A$7:$Z$51</definedName>
    <definedName name="Z_697A3F9E_49D9_43C6_875F_DDBA19EE32C2_.wvu.FilterData" localSheetId="0" hidden="1">'Ввод информации'!#REF!</definedName>
    <definedName name="Z_6B1C9589_E4F3_478E_8FCD_DE7D3E4716B1_.wvu.FilterData" localSheetId="0" hidden="1">'Ввод информации'!#REF!</definedName>
    <definedName name="Z_6B631F6F_23DB_415E_BE6A_EC0B72F6246A_.wvu.FilterData" localSheetId="0" hidden="1">'Ввод информации'!#REF!</definedName>
    <definedName name="Z_6CD8E541_A2ED_47BE_94F9_9EFF494B69DA_.wvu.FilterData" localSheetId="0" hidden="1">'Ввод информации'!#REF!</definedName>
    <definedName name="Z_71218CEC_1061_4FE8_B916_7875182B829B_.wvu.FilterData" localSheetId="0" hidden="1">'Ввод информации'!$A$7:$I$44</definedName>
    <definedName name="Z_720253F4_9C11_45EE_9F06_064F59D5F2E4_.wvu.FilterData" localSheetId="0" hidden="1">'Ввод информации'!$A$7:$I$44</definedName>
    <definedName name="Z_74207CB1_2B97_49B9_A572_794DA9EC799A_.wvu.FilterData" localSheetId="0" hidden="1">'Ввод информации'!$A$7:$I$52</definedName>
    <definedName name="Z_74F88A5E_675F_4D50_896A_421858A8CF28_.wvu.Cols" localSheetId="0" hidden="1">'Ввод информации'!#REF!</definedName>
    <definedName name="Z_74F88A5E_675F_4D50_896A_421858A8CF28_.wvu.FilterData" localSheetId="0" hidden="1">'Ввод информации'!#REF!</definedName>
    <definedName name="Z_74F88A5E_675F_4D50_896A_421858A8CF28_.wvu.PrintArea" localSheetId="0" hidden="1">'Ввод информации'!#REF!</definedName>
    <definedName name="Z_74F88A5E_675F_4D50_896A_421858A8CF28_.wvu.PrintTitles" localSheetId="0" hidden="1">'Ввод информации'!#REF!</definedName>
    <definedName name="Z_74F88A5E_675F_4D50_896A_421858A8CF28_.wvu.Rows" localSheetId="0" hidden="1">'Ввод информации'!#REF!,'Ввод информации'!#REF!,'Ввод информации'!#REF!,'Ввод информации'!#REF!,'Ввод информации'!#REF!,'Ввод информации'!#REF!,'Ввод информации'!#REF!,'Ввод информации'!#REF!</definedName>
    <definedName name="Z_79FCD3E2_D10D_486C_92A2_359AEEA22D0C_.wvu.FilterData" localSheetId="0" hidden="1">'Ввод информации'!#REF!</definedName>
    <definedName name="Z_7A484EFF_064E_4817_B430_44FEEAFF8CDC_.wvu.FilterData" localSheetId="0" hidden="1">'Ввод информации'!$A$7:$I$52</definedName>
    <definedName name="Z_7AD7F796_5AFD_473B_A9AF_543B0E5A3932_.wvu.FilterData" localSheetId="0" hidden="1">'Ввод информации'!#REF!</definedName>
    <definedName name="Z_80294A44_4180_4552_B3EC_1F6841F678A9_.wvu.FilterData" localSheetId="0" hidden="1">'Ввод информации'!$A$7:$I$52</definedName>
    <definedName name="Z_816DB48D_91BC_4CD8_885A_9F8AD9022572_.wvu.FilterData" localSheetId="0" hidden="1">'Ввод информации'!$A$7:$I$44</definedName>
    <definedName name="Z_837065BE_9D3F_4CF7_9F3F_B5D88C9D4116_.wvu.FilterData" localSheetId="0" hidden="1">'Ввод информации'!$A$7:$I$44</definedName>
    <definedName name="Z_85961B4E_378E_4A04_AE8A_B79A860C8C67_.wvu.FilterData" localSheetId="0" hidden="1">'Ввод информации'!$A$7:$I$52</definedName>
    <definedName name="Z_87E01D7A_4947_49CE_9ED4_AA269336944D_.wvu.Cols" localSheetId="0" hidden="1">'Ввод информации'!#REF!,'Ввод информации'!#REF!,'Ввод информации'!#REF!,'Ввод информации'!#REF!,'Ввод информации'!#REF!,'Ввод информации'!#REF!</definedName>
    <definedName name="Z_87E01D7A_4947_49CE_9ED4_AA269336944D_.wvu.FilterData" localSheetId="0" hidden="1">'Ввод информации'!$A$7:$I$52</definedName>
    <definedName name="Z_87E01D7A_4947_49CE_9ED4_AA269336944D_.wvu.PrintArea" localSheetId="0" hidden="1">'Ввод информации'!$A$4:$I$50</definedName>
    <definedName name="Z_87E01D7A_4947_49CE_9ED4_AA269336944D_.wvu.PrintTitles" localSheetId="0" hidden="1">'Ввод информации'!$4:$5</definedName>
    <definedName name="Z_895C8FE9_94E5_46A6_B85E_CD090BE609E0_.wvu.FilterData" localSheetId="0" hidden="1">'Ввод информации'!$A$7:$I$44</definedName>
    <definedName name="Z_91767080_F114_4B83_A6C2_8B89CA530708_.wvu.FilterData" localSheetId="0" hidden="1">'Ввод информации'!$A$7:$I$52</definedName>
    <definedName name="Z_9218E4FD_AC02_4F63_AA67_8B9CF411DB9D_.wvu.FilterData" localSheetId="0" hidden="1">'Ввод информации'!$A$7:$I$44</definedName>
    <definedName name="Z_92D3F198_403C_47E4_8600_E34D30950B22_.wvu.FilterData" localSheetId="0" hidden="1">'Ввод информации'!$A$7:$I$52</definedName>
    <definedName name="Z_92E827E2_CE7D_4D4C_B5AB_B0DBBD9768CE_.wvu.Cols" localSheetId="0" hidden="1">'Ввод информации'!#REF!,'Ввод информации'!#REF!,'Ввод информации'!#REF!,'Ввод информации'!#REF!,'Ввод информации'!#REF!,'Ввод информации'!#REF!,'Ввод информации'!#REF!,'Ввод информации'!#REF!</definedName>
    <definedName name="Z_92E827E2_CE7D_4D4C_B5AB_B0DBBD9768CE_.wvu.FilterData" localSheetId="0" hidden="1">'Ввод информации'!$A$7:$Z$51</definedName>
    <definedName name="Z_92E827E2_CE7D_4D4C_B5AB_B0DBBD9768CE_.wvu.PrintArea" localSheetId="0" hidden="1">'Ввод информации'!$A$3:$Y$44</definedName>
    <definedName name="Z_92E827E2_CE7D_4D4C_B5AB_B0DBBD9768CE_.wvu.PrintTitles" localSheetId="0" hidden="1">'Ввод информации'!$4:$7</definedName>
    <definedName name="Z_92E827E2_CE7D_4D4C_B5AB_B0DBBD9768CE_.wvu.Rows" localSheetId="0" hidden="1">'Ввод информации'!$3:$3</definedName>
    <definedName name="Z_945F7130_F15E_456E_A2F6_A8EB099602E7_.wvu.FilterData" localSheetId="0" hidden="1">'Ввод информации'!#REF!</definedName>
    <definedName name="Z_97DBC3B2_A94F_4F06_9D8B_6A60BF1F6FC3_.wvu.FilterData" localSheetId="0" hidden="1">'Ввод информации'!$A$7:$I$52</definedName>
    <definedName name="Z_98014FD1_C21B_4F95_B24C_B797571FB931_.wvu.FilterData" localSheetId="0" hidden="1">'Ввод информации'!$A$7:$I$44</definedName>
    <definedName name="Z_9883A1B6_42CA_4085_AED4_F07108251A41_.wvu.FilterData" localSheetId="0" hidden="1">'Ввод информации'!$A$7:$I$44</definedName>
    <definedName name="Z_9A254E48_E6A9_409B_B83A_BBDC64FD2262_.wvu.FilterData" localSheetId="0" hidden="1">'Ввод информации'!$A$7:$Z$51</definedName>
    <definedName name="Z_9B0DDC7B_3E2C_4C1E_822D_8A17F0853AA1_.wvu.FilterData" localSheetId="0" hidden="1">'Ввод информации'!#REF!</definedName>
    <definedName name="Z_9B6D1622_3E69_4015_9AA4_18BC8FB75F6F_.wvu.FilterData" localSheetId="0" hidden="1">'Ввод информации'!#REF!</definedName>
    <definedName name="Z_9C010A42_D817_4F1D_9056_F21D77E9F293_.wvu.FilterData" localSheetId="0" hidden="1">'Ввод информации'!$A$7:$Z$50</definedName>
    <definedName name="Z_9E2730FC_2878_4432_B901_C68D077680BE_.wvu.FilterData" localSheetId="0" hidden="1">'Ввод информации'!$A$7:$I$44</definedName>
    <definedName name="Z_A06EF468_EDCE_49CA_81F8_1FBF4A8E097E_.wvu.FilterData" localSheetId="0" hidden="1">'Ввод информации'!#REF!</definedName>
    <definedName name="Z_A188FB74_F2A7_431B_A839_04DE3EF3050F_.wvu.FilterData" localSheetId="0" hidden="1">'Ввод информации'!$A$7:$I$44</definedName>
    <definedName name="Z_A3AD5CD8_E5B1_416F_AADA_DF73FB94C274_.wvu.FilterData" localSheetId="0" hidden="1">'Ввод информации'!$A$7:$I$52</definedName>
    <definedName name="Z_A5380CE8_6B3B_44C7_9F7E_DB5449E6188D_.wvu.FilterData" localSheetId="0" hidden="1">'Ввод информации'!$A$7:$I$52</definedName>
    <definedName name="Z_A6D9ED29_E433_43CE_890E_79608FCCB02B_.wvu.FilterData" localSheetId="0" hidden="1">'Ввод информации'!#REF!</definedName>
    <definedName name="Z_A83A309D_3E7B_4DDF_8B3A_2CA20995E615_.wvu.FilterData" localSheetId="0" hidden="1">'Ввод информации'!$A$7:$Z$51</definedName>
    <definedName name="Z_AB29812A_4A05_4B3A_9800_B2BD1929C161_.wvu.FilterData" localSheetId="0" hidden="1">'Ввод информации'!#REF!</definedName>
    <definedName name="Z_ACDA0CF8_F01E_43B9_AE41_B1C93352F77A_.wvu.FilterData" localSheetId="0" hidden="1">'Ввод информации'!$A$7:$I$52</definedName>
    <definedName name="Z_AF45AC7B_17F2_4EEC_AA04_DA69CF5592BA_.wvu.FilterData" localSheetId="0" hidden="1">'Ввод информации'!$A$7:$I$52</definedName>
    <definedName name="Z_AFC43EA3_76DB_47A9_B39C_C60F2461DAF9_.wvu.FilterData" localSheetId="0" hidden="1">'Ввод информации'!$A$7:$I$44</definedName>
    <definedName name="Z_B0DD669E_C1E0_45FB_B323_10B73F52DE62_.wvu.FilterData" localSheetId="0" hidden="1">'Ввод информации'!$A$7:$Z$50</definedName>
    <definedName name="Z_B2D7564F_7003_45F3_BAD9_4F3952EB3624_.wvu.FilterData" localSheetId="0" hidden="1">'Ввод информации'!#REF!</definedName>
    <definedName name="Z_B304079C_16AB_498E_BCDB_B91726DA9B0A_.wvu.FilterData" localSheetId="0" hidden="1">'Ввод информации'!#REF!</definedName>
    <definedName name="Z_B3E859CF_C61A_4F90_B89F_0714C981EACC_.wvu.FilterData" localSheetId="0" hidden="1">'Ввод информации'!$A$7:$I$52</definedName>
    <definedName name="Z_BAC0F312_8C5B_4001_ACDF_FE379A6FAA44_.wvu.FilterData" localSheetId="0" hidden="1">'Ввод информации'!$A$7:$I$52</definedName>
    <definedName name="Z_BBB3C548_C384_4765_957B_2B8B674B9A20_.wvu.FilterData" localSheetId="0" hidden="1">'Ввод информации'!$A$7:$I$52</definedName>
    <definedName name="Z_BBC36A97_E466_44A8_800F_F0DB44071CA8_.wvu.FilterData" localSheetId="0" hidden="1">'Ввод информации'!#REF!</definedName>
    <definedName name="Z_BFA90779_1498_4516_8D9A_68E0032CC016_.wvu.FilterData" localSheetId="0" hidden="1">'Ввод информации'!#REF!</definedName>
    <definedName name="Z_C007A7DE_AC8D_474B_BC0F_3B04A34E10DE_.wvu.FilterData" localSheetId="0" hidden="1">'Ввод информации'!$A$7:$I$52</definedName>
    <definedName name="Z_C092790A_2600_4192_9C59_D89943EFAAE8_.wvu.FilterData" localSheetId="0" hidden="1">'Ввод информации'!$A$7:$Z$51</definedName>
    <definedName name="Z_C0C91814_BCC0_43F7_BE6A_974F81FD737A_.wvu.FilterData" localSheetId="0" hidden="1">'Ввод информации'!$A$7:$I$44</definedName>
    <definedName name="Z_C0EE1DC1_664D_4736_9C9B_F4804EE28CA2_.wvu.FilterData" localSheetId="0" hidden="1">'Ввод информации'!#REF!</definedName>
    <definedName name="Z_C1A9A5F4_C740_49C1_A708_104E44574302_.wvu.FilterData" localSheetId="0" hidden="1">'Ввод информации'!$A$7:$I$44</definedName>
    <definedName name="Z_C5C4AB77_DA7C_487F_A4E2_D503659AADEE_.wvu.FilterData" localSheetId="0" hidden="1">'Ввод информации'!#REF!</definedName>
    <definedName name="Z_C752AA63_122D_4FF7_B9F5_01B42E898B31_.wvu.FilterData" localSheetId="0" hidden="1">'Ввод информации'!#REF!</definedName>
    <definedName name="Z_C978A7B7_9A9B_47AC_9E76_A39A664E8D47_.wvu.FilterData" localSheetId="0" hidden="1">'Ввод информации'!$A$7:$I$44</definedName>
    <definedName name="Z_CB26BD27_A1FD_430B_95CF_264502440257_.wvu.FilterData" localSheetId="0" hidden="1">'Ввод информации'!$A$7:$Z$51</definedName>
    <definedName name="Z_CB71D144_F74D_4566_A3C6_3414B32E1DE9_.wvu.FilterData" localSheetId="0" hidden="1">'Ввод информации'!#REF!</definedName>
    <definedName name="Z_CD64F60C_70C4_4B5D_BDBD_1A93718B8DA4_.wvu.FilterData" localSheetId="0" hidden="1">'Ввод информации'!$A$7:$Z$51</definedName>
    <definedName name="Z_CE17E7DD_9EAD_4D69_A41B_3D333DB8FA74_.wvu.FilterData" localSheetId="0" hidden="1">'Ввод информации'!$A$7:$Z$51</definedName>
    <definedName name="Z_CE2D96BB_CBBD_4E5A_AACC_C092EA65A683_.wvu.FilterData" localSheetId="0" hidden="1">'Ввод информации'!#REF!</definedName>
    <definedName name="Z_D0E23EE9_89E9_4CD6_B548_5DE5D1513213_.wvu.FilterData" localSheetId="0" hidden="1">'Ввод информации'!$A$7:$Z$51</definedName>
    <definedName name="Z_D1657B9A_B771_42A9_B4AE_50AB30AC5007_.wvu.FilterData" localSheetId="0" hidden="1">'Ввод информации'!$A$7:$I$44</definedName>
    <definedName name="Z_D1874581_BA63_4B27_A8BD_ECDBCFF4F3F6_.wvu.FilterData" localSheetId="0" hidden="1">'Ввод информации'!#REF!</definedName>
    <definedName name="Z_D1FEDCD9_7911_41CC_A0E3_F84C16C822A5_.wvu.FilterData" localSheetId="0" hidden="1">'Ввод информации'!#REF!</definedName>
    <definedName name="Z_D6459070_B2F2_4651_AB53_14C779143931_.wvu.FilterData" localSheetId="0" hidden="1">'Ввод информации'!#REF!</definedName>
    <definedName name="Z_D7CF3A73_C9ED_4EA7_BCC9_AC945E7B51F6_.wvu.FilterData" localSheetId="0" hidden="1">'Ввод информации'!$A$7:$I$52</definedName>
    <definedName name="Z_D7D3EF40_9291_444A_9CCD_8935A0A95646_.wvu.FilterData" localSheetId="0" hidden="1">'Ввод информации'!#REF!</definedName>
    <definedName name="Z_D7D3EF40_9291_444A_9CCD_8935A0A95646_.wvu.PrintArea" localSheetId="0" hidden="1">'Ввод информации'!#REF!</definedName>
    <definedName name="Z_D7D3EF40_9291_444A_9CCD_8935A0A95646_.wvu.PrintTitles" localSheetId="0" hidden="1">'Ввод информации'!#REF!</definedName>
    <definedName name="Z_D8535789_E49A_40F8_AE50_7CCB1879DEE1_.wvu.FilterData" localSheetId="0" hidden="1">'Ввод информации'!$A$7:$I$52</definedName>
    <definedName name="Z_D98548AA_93C9_4318_81FE_2BA82F9E33A3_.wvu.FilterData" localSheetId="0" hidden="1">'Ввод информации'!$A$7:$I$52</definedName>
    <definedName name="Z_DC8548FB_390E_4CA3_84BB_ED5A95090010_.wvu.FilterData" localSheetId="0" hidden="1">'Ввод информации'!$A$7:$I$44</definedName>
    <definedName name="Z_DD00072E_16A3_40A0_8D20_36DEB44D4652_.wvu.FilterData" localSheetId="0" hidden="1">'Ввод информации'!$A$7:$I$52</definedName>
    <definedName name="Z_DD925CA2_D0C3_47BF_8644_A8CD2F72C3AC_.wvu.FilterData" localSheetId="0" hidden="1">'Ввод информации'!$A$7:$I$52</definedName>
    <definedName name="Z_E186AE9D_65D5_4AAA_A2F3_12B361D6AA58_.wvu.FilterData" localSheetId="0" hidden="1">'Ввод информации'!$A$7:$I$52</definedName>
    <definedName name="Z_E2605936_41D1_4C2B_A2AC_FF2814CAEB4B_.wvu.FilterData" localSheetId="0" hidden="1">'Ввод информации'!#REF!</definedName>
    <definedName name="Z_E35CF83B_811A_42B6_8D20_B44FEC2A5303_.wvu.FilterData" localSheetId="0" hidden="1">'Ввод информации'!$A$7:$I$44</definedName>
    <definedName name="Z_E3DB6840_0FDE_4C64_A338_EDE48B3BFFA1_.wvu.Cols" localSheetId="0" hidden="1">'Ввод информации'!$I:$I,'Ввод информации'!#REF!,'Ввод информации'!#REF!,'Ввод информации'!#REF!,'Ввод информации'!#REF!,'Ввод информации'!#REF!,'Ввод информации'!#REF!</definedName>
    <definedName name="Z_E3DB6840_0FDE_4C64_A338_EDE48B3BFFA1_.wvu.FilterData" localSheetId="0" hidden="1">'Ввод информации'!$A$7:$I$50</definedName>
    <definedName name="Z_E3DB6840_0FDE_4C64_A338_EDE48B3BFFA1_.wvu.PrintArea" localSheetId="0" hidden="1">'Ввод информации'!$A$4:$I$44</definedName>
    <definedName name="Z_E3DB6840_0FDE_4C64_A338_EDE48B3BFFA1_.wvu.PrintTitles" localSheetId="0" hidden="1">'Ввод информации'!$4:$5</definedName>
    <definedName name="Z_E3DB6840_0FDE_4C64_A338_EDE48B3BFFA1_.wvu.Rows" localSheetId="0" hidden="1">'Ввод информации'!$5:$5,'Ввод информации'!#REF!,'Ввод информации'!#REF!,'Ввод информации'!#REF!,'Ввод информации'!#REF!,'Ввод информации'!#REF!,'Ввод информации'!#REF!,'Ввод информации'!#REF!,'Ввод информации'!#REF!,'Ввод информации'!#REF!,'Ввод информации'!#REF!,'Ввод информации'!#REF!,'Ввод информации'!#REF!,'Ввод информации'!#REF!,'Ввод информации'!#REF!</definedName>
    <definedName name="Z_E5B803AE_4EAC_4EB3_AC19_436E394F299E_.wvu.FilterData" localSheetId="0" hidden="1">'Ввод информации'!$A$7:$I$52</definedName>
    <definedName name="Z_E686A183_36A5_45E0_B1BB_657F21FE2D34_.wvu.FilterData" localSheetId="0" hidden="1">'Ввод информации'!#REF!</definedName>
    <definedName name="Z_E75FDD38_A025_48E0_BF49_A3CF94F7BE4F_.wvu.FilterData" localSheetId="0" hidden="1">'Ввод информации'!#REF!</definedName>
    <definedName name="Z_EB27131E_C560_4770_934D_2D9040AAEEA7_.wvu.FilterData" localSheetId="0" hidden="1">'Ввод информации'!#REF!</definedName>
    <definedName name="Z_EC6D9EC6_9AA8_4147_A2D8_0AC12D97D199_.wvu.FilterData" localSheetId="0" hidden="1">'Ввод информации'!$A$7:$I$52</definedName>
    <definedName name="Z_ED138F7B_3006_4E94_968A_86074CC4FFA7_.wvu.FilterData" localSheetId="0" hidden="1">'Ввод информации'!$A$7:$I$50</definedName>
    <definedName name="Z_F23E5809_0D24_4482_96FF_C3CECD4DC804_.wvu.FilterData" localSheetId="0" hidden="1">'Ввод информации'!#REF!</definedName>
    <definedName name="Z_F2AE9995_36CD_4594_B760_5734D11BE349_.wvu.FilterData" localSheetId="0" hidden="1">'Ввод информации'!#REF!</definedName>
    <definedName name="Z_F4196A91_7510_45FA_80D5_9A1C1CDADC2D_.wvu.FilterData" localSheetId="0" hidden="1">'Ввод информации'!$A$7:$I$52</definedName>
    <definedName name="Z_F59FF518_2F61_4EF1_A398_B0DD7F102129_.wvu.FilterData" localSheetId="0" hidden="1">'Ввод информации'!#REF!</definedName>
    <definedName name="Z_F627DB17_0909_4EB3_8EB4_052FE730B3BB_.wvu.Cols" localSheetId="0" hidden="1">'Ввод информации'!#REF!</definedName>
    <definedName name="Z_F627DB17_0909_4EB3_8EB4_052FE730B3BB_.wvu.FilterData" localSheetId="0" hidden="1">'Ввод информации'!#REF!</definedName>
    <definedName name="Z_F627DB17_0909_4EB3_8EB4_052FE730B3BB_.wvu.PrintArea" localSheetId="0" hidden="1">'Ввод информации'!#REF!</definedName>
    <definedName name="Z_F627DB17_0909_4EB3_8EB4_052FE730B3BB_.wvu.PrintTitles" localSheetId="0" hidden="1">'Ввод информации'!#REF!</definedName>
    <definedName name="Z_F627DB17_0909_4EB3_8EB4_052FE730B3BB_.wvu.Rows" localSheetId="0" hidden="1">'Ввод информации'!#REF!,'Ввод информации'!#REF!,'Ввод информации'!#REF!,'Ввод информации'!#REF!,'Ввод информации'!#REF!,'Ввод информации'!#REF!,'Ввод информации'!#REF!</definedName>
    <definedName name="Z_F67A9052_C4B1_466C_B771_AFDA5914221F_.wvu.FilterData" localSheetId="0" hidden="1">'Ввод информации'!$A$7:$I$52</definedName>
    <definedName name="Z_F6A93FA7_E846_458E_9FC4_2EBB04EA09CE_.wvu.FilterData" localSheetId="0" hidden="1">'Ввод информации'!$A$7:$I$44</definedName>
    <definedName name="Z_F9841164_9951_498C_BCC0_9D08F10D8026_.wvu.FilterData" localSheetId="0" hidden="1">'Ввод информации'!#REF!</definedName>
    <definedName name="Z_FB63F60F_C6C4_4738_A352_CD5469D0D6B3_.wvu.FilterData" localSheetId="0" hidden="1">'Ввод информации'!$A$7:$I$52</definedName>
    <definedName name="Z_FC5BD695_FEA2_479E_83C3_32380F933A4A_.wvu.FilterData" localSheetId="0" hidden="1">'Ввод информации'!$A$7:$Z$51</definedName>
    <definedName name="А4" localSheetId="0">'Ввод информации'!#REF!</definedName>
    <definedName name="А4" localSheetId="2">'[1]УКС по состоянию на 01.05.2010'!#REF!</definedName>
    <definedName name="А4">'[1]УКС по состоянию на 01.05.2010'!#REF!</definedName>
    <definedName name="_xlnm.Print_Titles" localSheetId="0">'Ввод информации'!$4:$7</definedName>
    <definedName name="_xlnm.Print_Area" localSheetId="0">'Ввод информации'!$A$2:$AA$93</definedName>
    <definedName name="_xlnm.Print_Area" localSheetId="2">ИТОГО!$A$1:$S$381</definedName>
    <definedName name="Срез_2">#N/A</definedName>
  </definedNames>
  <calcPr calcId="152511"/>
  <pivotCaches>
    <pivotCache cacheId="3" r:id="rId6"/>
    <pivotCache cacheId="4" r:id="rId7"/>
    <pivotCache cacheId="5" r:id="rId8"/>
  </pivotCaches>
  <extLst>
    <ext xmlns:x14="http://schemas.microsoft.com/office/spreadsheetml/2009/9/main" uri="{BBE1A952-AA13-448e-AADC-164F8A28A991}">
      <x14:slicerCaches>
        <x14:slicerCache r:id="rId9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C119" i="8" l="1"/>
  <c r="B119" i="8"/>
  <c r="C118" i="8"/>
  <c r="B118" i="8"/>
  <c r="M26" i="8"/>
  <c r="L26" i="8"/>
  <c r="G26" i="8"/>
  <c r="F26" i="8"/>
  <c r="I26" i="8"/>
  <c r="R114" i="8"/>
  <c r="E26" i="8"/>
  <c r="N114" i="8"/>
  <c r="P26" i="8"/>
  <c r="J114" i="8"/>
  <c r="G114" i="8"/>
  <c r="H26" i="8"/>
  <c r="Q114" i="8"/>
  <c r="S26" i="8"/>
  <c r="M114" i="8"/>
  <c r="O26" i="8"/>
  <c r="E114" i="8"/>
  <c r="F114" i="8"/>
  <c r="R26" i="8"/>
  <c r="H114" i="8"/>
  <c r="N26" i="8"/>
  <c r="I114" i="8"/>
  <c r="J26" i="8"/>
  <c r="P114" i="8"/>
  <c r="L114" i="8"/>
  <c r="S114" i="8"/>
  <c r="K26" i="8"/>
  <c r="O114" i="8"/>
  <c r="Q26" i="8"/>
  <c r="K114" i="8"/>
  <c r="C381" i="8" l="1"/>
  <c r="B381" i="8"/>
  <c r="C373" i="8"/>
  <c r="B373" i="8"/>
  <c r="C372" i="8"/>
  <c r="B372" i="8"/>
  <c r="C361" i="8"/>
  <c r="B361" i="8"/>
  <c r="C344" i="8"/>
  <c r="B344" i="8"/>
  <c r="C343" i="8"/>
  <c r="B343" i="8"/>
  <c r="C332" i="8"/>
  <c r="B332" i="8"/>
  <c r="C327" i="8"/>
  <c r="B327" i="8"/>
  <c r="C326" i="8"/>
  <c r="B326" i="8"/>
  <c r="C315" i="8"/>
  <c r="B315" i="8"/>
  <c r="C307" i="8"/>
  <c r="B307" i="8"/>
  <c r="C306" i="8"/>
  <c r="B306" i="8"/>
  <c r="C295" i="8"/>
  <c r="B295" i="8"/>
  <c r="C283" i="8"/>
  <c r="B283" i="8"/>
  <c r="C282" i="8"/>
  <c r="B282" i="8"/>
  <c r="C271" i="8"/>
  <c r="B271" i="8"/>
  <c r="C256" i="8"/>
  <c r="B256" i="8"/>
  <c r="C255" i="8"/>
  <c r="B255" i="8"/>
  <c r="C244" i="8"/>
  <c r="B244" i="8"/>
  <c r="C235" i="8"/>
  <c r="B235" i="8"/>
  <c r="C234" i="8"/>
  <c r="B234" i="8"/>
  <c r="C223" i="8"/>
  <c r="B223" i="8"/>
  <c r="C215" i="8"/>
  <c r="B215" i="8"/>
  <c r="C214" i="8"/>
  <c r="B214" i="8"/>
  <c r="C203" i="8"/>
  <c r="B203" i="8"/>
  <c r="C200" i="8"/>
  <c r="B200" i="8"/>
  <c r="C199" i="8"/>
  <c r="B199" i="8"/>
  <c r="C188" i="8"/>
  <c r="B188" i="8"/>
  <c r="C183" i="8"/>
  <c r="B183" i="8"/>
  <c r="C182" i="8"/>
  <c r="B182" i="8"/>
  <c r="C171" i="8"/>
  <c r="B171" i="8"/>
  <c r="C165" i="8"/>
  <c r="B165" i="8"/>
  <c r="C164" i="8"/>
  <c r="B164" i="8"/>
  <c r="C153" i="8" l="1"/>
  <c r="B153" i="8"/>
  <c r="C151" i="8"/>
  <c r="B151" i="8"/>
  <c r="C150" i="8"/>
  <c r="B150" i="8"/>
  <c r="C112" i="8"/>
  <c r="B112" i="8"/>
  <c r="C106" i="8"/>
  <c r="B106" i="8"/>
  <c r="C105" i="8"/>
  <c r="B105" i="8"/>
  <c r="C94" i="8"/>
  <c r="B94" i="8"/>
  <c r="C86" i="8"/>
  <c r="B86" i="8"/>
  <c r="C85" i="8"/>
  <c r="B85" i="8"/>
  <c r="C45" i="8"/>
  <c r="B45" i="8"/>
  <c r="C31" i="8"/>
  <c r="B31" i="8"/>
  <c r="C30" i="8"/>
  <c r="B30" i="8"/>
  <c r="C74" i="8"/>
  <c r="B74" i="8"/>
  <c r="C57" i="8"/>
  <c r="B57" i="8"/>
  <c r="C56" i="8"/>
  <c r="B56" i="8"/>
  <c r="H322" i="8"/>
  <c r="J230" i="8"/>
  <c r="S368" i="8"/>
  <c r="P278" i="8"/>
  <c r="Q210" i="8"/>
  <c r="K322" i="8"/>
  <c r="K210" i="8"/>
  <c r="M251" i="8"/>
  <c r="I339" i="8"/>
  <c r="H251" i="8"/>
  <c r="R339" i="8"/>
  <c r="Q230" i="8"/>
  <c r="R160" i="8"/>
  <c r="N302" i="8"/>
  <c r="O278" i="8"/>
  <c r="M322" i="8"/>
  <c r="L230" i="8"/>
  <c r="I160" i="8"/>
  <c r="N368" i="8"/>
  <c r="J278" i="8"/>
  <c r="J368" i="8"/>
  <c r="E251" i="8"/>
  <c r="G178" i="8"/>
  <c r="F322" i="8"/>
  <c r="N178" i="8"/>
  <c r="P339" i="8"/>
  <c r="P251" i="8"/>
  <c r="P178" i="8"/>
  <c r="J160" i="8"/>
  <c r="J302" i="8"/>
  <c r="G160" i="8"/>
  <c r="M302" i="8"/>
  <c r="Q195" i="8"/>
  <c r="J195" i="8"/>
  <c r="J251" i="8"/>
  <c r="O339" i="8"/>
  <c r="M278" i="8"/>
  <c r="G251" i="8"/>
  <c r="I178" i="8"/>
  <c r="F339" i="8"/>
  <c r="L160" i="8"/>
  <c r="H101" i="8"/>
  <c r="P52" i="8"/>
  <c r="E146" i="8"/>
  <c r="K101" i="8"/>
  <c r="L81" i="8"/>
  <c r="F81" i="8"/>
  <c r="P146" i="8"/>
  <c r="Q52" i="8"/>
  <c r="H302" i="8"/>
  <c r="J210" i="8"/>
  <c r="M339" i="8"/>
  <c r="S230" i="8"/>
  <c r="H178" i="8"/>
  <c r="E302" i="8"/>
  <c r="E195" i="8"/>
  <c r="G210" i="8"/>
  <c r="E322" i="8"/>
  <c r="P210" i="8"/>
  <c r="O322" i="8"/>
  <c r="O210" i="8"/>
  <c r="R368" i="8"/>
  <c r="N278" i="8"/>
  <c r="M195" i="8"/>
  <c r="K302" i="8"/>
  <c r="I210" i="8"/>
  <c r="L251" i="8"/>
  <c r="H339" i="8"/>
  <c r="E230" i="8"/>
  <c r="Q322" i="8"/>
  <c r="P230" i="8"/>
  <c r="M160" i="8"/>
  <c r="S278" i="8"/>
  <c r="N251" i="8"/>
  <c r="J322" i="8"/>
  <c r="G230" i="8"/>
  <c r="H160" i="8"/>
  <c r="I368" i="8"/>
  <c r="I251" i="8"/>
  <c r="K368" i="8"/>
  <c r="I278" i="8"/>
  <c r="Q368" i="8"/>
  <c r="Q278" i="8"/>
  <c r="F178" i="8"/>
  <c r="R251" i="8"/>
  <c r="P160" i="8"/>
  <c r="L210" i="8"/>
  <c r="R302" i="8"/>
  <c r="S210" i="8"/>
  <c r="N230" i="8"/>
  <c r="Q101" i="8"/>
  <c r="K52" i="8"/>
  <c r="S81" i="8"/>
  <c r="G81" i="8"/>
  <c r="N81" i="8"/>
  <c r="J81" i="8"/>
  <c r="J146" i="8"/>
  <c r="M146" i="8"/>
  <c r="G146" i="8"/>
  <c r="F368" i="8"/>
  <c r="H278" i="8"/>
  <c r="F195" i="8"/>
  <c r="I322" i="8"/>
  <c r="O195" i="8"/>
  <c r="P368" i="8"/>
  <c r="Q251" i="8"/>
  <c r="S178" i="8"/>
  <c r="O178" i="8"/>
  <c r="Q302" i="8"/>
  <c r="K178" i="8"/>
  <c r="F302" i="8"/>
  <c r="I195" i="8"/>
  <c r="L339" i="8"/>
  <c r="H230" i="8"/>
  <c r="Q160" i="8"/>
  <c r="G278" i="8"/>
  <c r="S195" i="8"/>
  <c r="R210" i="8"/>
  <c r="L322" i="8"/>
  <c r="N210" i="8"/>
  <c r="O302" i="8"/>
  <c r="M210" i="8"/>
  <c r="M368" i="8"/>
  <c r="K251" i="8"/>
  <c r="K195" i="8"/>
  <c r="I302" i="8"/>
  <c r="H210" i="8"/>
  <c r="I230" i="8"/>
  <c r="G339" i="8"/>
  <c r="O230" i="8"/>
  <c r="E339" i="8"/>
  <c r="G195" i="8"/>
  <c r="R278" i="8"/>
  <c r="R322" i="8"/>
  <c r="G322" i="8"/>
  <c r="O160" i="8"/>
  <c r="K230" i="8"/>
  <c r="L368" i="8"/>
  <c r="F210" i="8"/>
  <c r="N195" i="8"/>
  <c r="P302" i="8"/>
  <c r="J52" i="8"/>
  <c r="P101" i="8"/>
  <c r="M52" i="8"/>
  <c r="S52" i="8"/>
  <c r="O52" i="8"/>
  <c r="G52" i="8"/>
  <c r="Q81" i="8"/>
  <c r="H146" i="8"/>
  <c r="K146" i="8"/>
  <c r="S101" i="8"/>
  <c r="O101" i="8"/>
  <c r="F101" i="8"/>
  <c r="F146" i="8"/>
  <c r="G101" i="8"/>
  <c r="L101" i="8"/>
  <c r="N101" i="8"/>
  <c r="Q146" i="8"/>
  <c r="I52" i="8"/>
  <c r="I146" i="8"/>
  <c r="H52" i="8"/>
  <c r="R146" i="8"/>
  <c r="F52" i="8"/>
  <c r="S339" i="8"/>
  <c r="O251" i="8"/>
  <c r="S160" i="8"/>
  <c r="G302" i="8"/>
  <c r="E160" i="8"/>
  <c r="N339" i="8"/>
  <c r="M230" i="8"/>
  <c r="N160" i="8"/>
  <c r="O368" i="8"/>
  <c r="L278" i="8"/>
  <c r="E368" i="8"/>
  <c r="F278" i="8"/>
  <c r="E178" i="8"/>
  <c r="P322" i="8"/>
  <c r="M178" i="8"/>
  <c r="Q339" i="8"/>
  <c r="S251" i="8"/>
  <c r="R178" i="8"/>
  <c r="L178" i="8"/>
  <c r="L302" i="8"/>
  <c r="J178" i="8"/>
  <c r="K278" i="8"/>
  <c r="H195" i="8"/>
  <c r="K339" i="8"/>
  <c r="E210" i="8"/>
  <c r="G368" i="8"/>
  <c r="E278" i="8"/>
  <c r="R195" i="8"/>
  <c r="P195" i="8"/>
  <c r="S322" i="8"/>
  <c r="L195" i="8"/>
  <c r="N322" i="8"/>
  <c r="J339" i="8"/>
  <c r="Q178" i="8"/>
  <c r="H368" i="8"/>
  <c r="K160" i="8"/>
  <c r="F160" i="8"/>
  <c r="F230" i="8"/>
  <c r="F251" i="8"/>
  <c r="R230" i="8"/>
  <c r="S302" i="8"/>
  <c r="P81" i="8"/>
  <c r="M101" i="8"/>
  <c r="H81" i="8"/>
  <c r="N146" i="8"/>
  <c r="S146" i="8"/>
  <c r="O146" i="8"/>
  <c r="L146" i="8"/>
  <c r="I101" i="8"/>
  <c r="E101" i="8"/>
  <c r="J101" i="8"/>
  <c r="O81" i="8"/>
  <c r="K81" i="8"/>
  <c r="N52" i="8"/>
  <c r="M81" i="8"/>
  <c r="E81" i="8"/>
  <c r="R101" i="8"/>
  <c r="R81" i="8"/>
  <c r="E52" i="8"/>
  <c r="L52" i="8"/>
  <c r="R52" i="8"/>
  <c r="I81" i="8"/>
  <c r="W3" i="4" l="1"/>
  <c r="R3" i="4"/>
  <c r="M3" i="4"/>
  <c r="P14" i="4" l="1"/>
  <c r="U40" i="4" l="1"/>
  <c r="P40" i="4"/>
  <c r="K40" i="4"/>
  <c r="J40" i="4" l="1"/>
  <c r="U22" i="4"/>
  <c r="P22" i="4"/>
  <c r="K22" i="4"/>
  <c r="K91" i="4" l="1"/>
  <c r="K90" i="4"/>
  <c r="P91" i="4"/>
  <c r="P90" i="4"/>
  <c r="U90" i="4"/>
  <c r="U91" i="4"/>
  <c r="J91" i="4" l="1"/>
  <c r="J90" i="4"/>
  <c r="O70" i="4" l="1"/>
  <c r="U12" i="4"/>
  <c r="P12" i="4"/>
  <c r="K12" i="4"/>
  <c r="U11" i="4"/>
  <c r="P11" i="4"/>
  <c r="K11" i="4"/>
  <c r="J11" i="4" l="1"/>
  <c r="I11" i="4" s="1"/>
  <c r="J12" i="4"/>
  <c r="I12" i="4" s="1"/>
  <c r="K42" i="4" l="1"/>
  <c r="P42" i="4"/>
  <c r="U42" i="4"/>
  <c r="P58" i="4"/>
  <c r="J42" i="4" l="1"/>
  <c r="K10" i="4"/>
  <c r="P10" i="4"/>
  <c r="U10" i="4"/>
  <c r="J10" i="4" l="1"/>
  <c r="K93" i="4" l="1"/>
  <c r="P93" i="4"/>
  <c r="U93" i="4"/>
  <c r="J93" i="4" l="1"/>
  <c r="C189" i="8"/>
  <c r="B189" i="8"/>
  <c r="C172" i="8"/>
  <c r="B172" i="8"/>
  <c r="C154" i="8"/>
  <c r="B154" i="8"/>
  <c r="C140" i="8"/>
  <c r="B140" i="8"/>
  <c r="C95" i="8"/>
  <c r="B95" i="8"/>
  <c r="C75" i="8"/>
  <c r="B75" i="8"/>
  <c r="C46" i="8"/>
  <c r="B46" i="8"/>
  <c r="C19" i="8"/>
  <c r="B19" i="8"/>
  <c r="C18" i="8"/>
  <c r="B18" i="8"/>
  <c r="C17" i="8"/>
  <c r="B17" i="8"/>
  <c r="C16" i="8"/>
  <c r="B16" i="8"/>
  <c r="C15" i="8"/>
  <c r="B15" i="8"/>
  <c r="C14" i="8"/>
  <c r="B14" i="8"/>
  <c r="C13" i="8"/>
  <c r="B13" i="8"/>
  <c r="B49" i="6"/>
  <c r="C49" i="6"/>
  <c r="B50" i="6"/>
  <c r="C50" i="6"/>
  <c r="B51" i="6"/>
  <c r="C51" i="6"/>
  <c r="B52" i="6"/>
  <c r="C52" i="6"/>
  <c r="B53" i="6"/>
  <c r="C53" i="6"/>
  <c r="B54" i="6"/>
  <c r="C54" i="6"/>
  <c r="B55" i="6"/>
  <c r="C55" i="6"/>
  <c r="B56" i="6"/>
  <c r="C56" i="6"/>
  <c r="B57" i="6"/>
  <c r="C57" i="6"/>
  <c r="B58" i="6"/>
  <c r="C58" i="6"/>
  <c r="B59" i="6"/>
  <c r="C59" i="6"/>
  <c r="B60" i="6"/>
  <c r="C60" i="6"/>
  <c r="B61" i="6"/>
  <c r="C61" i="6"/>
  <c r="B62" i="6"/>
  <c r="C62" i="6"/>
  <c r="B63" i="6"/>
  <c r="C63" i="6"/>
  <c r="B64" i="6"/>
  <c r="C64" i="6"/>
  <c r="B65" i="6"/>
  <c r="C65" i="6"/>
  <c r="B66" i="6"/>
  <c r="C66" i="6"/>
  <c r="B67" i="6"/>
  <c r="C67" i="6"/>
  <c r="B68" i="6"/>
  <c r="C68" i="6"/>
  <c r="B69" i="6"/>
  <c r="C69" i="6"/>
  <c r="B70" i="6"/>
  <c r="C70" i="6"/>
  <c r="B71" i="6"/>
  <c r="C71" i="6"/>
  <c r="B72" i="6"/>
  <c r="C72" i="6"/>
  <c r="B73" i="6"/>
  <c r="C73" i="6"/>
  <c r="B74" i="6"/>
  <c r="C74" i="6"/>
  <c r="B75" i="6"/>
  <c r="C75" i="6"/>
  <c r="B76" i="6"/>
  <c r="C76" i="6"/>
  <c r="B77" i="6"/>
  <c r="C77" i="6"/>
  <c r="B78" i="6"/>
  <c r="C78" i="6"/>
  <c r="B79" i="6"/>
  <c r="C79" i="6"/>
  <c r="B80" i="6"/>
  <c r="C80" i="6"/>
  <c r="B81" i="6"/>
  <c r="C81" i="6"/>
  <c r="B82" i="6"/>
  <c r="C82" i="6"/>
  <c r="B83" i="6"/>
  <c r="C83" i="6"/>
  <c r="B84" i="6"/>
  <c r="C84" i="6"/>
  <c r="B85" i="6"/>
  <c r="C85" i="6"/>
  <c r="B86" i="6"/>
  <c r="C86" i="6"/>
  <c r="B87" i="6"/>
  <c r="C87" i="6"/>
  <c r="B88" i="6"/>
  <c r="C88" i="6"/>
  <c r="B89" i="6"/>
  <c r="C89" i="6"/>
  <c r="B90" i="6"/>
  <c r="C90" i="6"/>
  <c r="B91" i="6"/>
  <c r="C91" i="6"/>
  <c r="B92" i="6"/>
  <c r="C92" i="6"/>
  <c r="B93" i="6"/>
  <c r="C93" i="6"/>
  <c r="B94" i="6"/>
  <c r="C94" i="6"/>
  <c r="B95" i="6"/>
  <c r="C95" i="6"/>
  <c r="B96" i="6"/>
  <c r="C96" i="6"/>
  <c r="B97" i="6"/>
  <c r="C97" i="6"/>
  <c r="B98" i="6"/>
  <c r="C98" i="6"/>
  <c r="B99" i="6"/>
  <c r="C99" i="6"/>
  <c r="B100" i="6"/>
  <c r="C100" i="6"/>
  <c r="B101" i="6"/>
  <c r="C101" i="6"/>
  <c r="B102" i="6"/>
  <c r="C102" i="6"/>
  <c r="B103" i="6"/>
  <c r="C103" i="6"/>
  <c r="B104" i="6"/>
  <c r="C104" i="6"/>
  <c r="B105" i="6"/>
  <c r="C105" i="6"/>
  <c r="B106" i="6"/>
  <c r="C106" i="6"/>
  <c r="B107" i="6"/>
  <c r="C107" i="6"/>
  <c r="B108" i="6"/>
  <c r="C108" i="6"/>
  <c r="B109" i="6"/>
  <c r="C109" i="6"/>
  <c r="B110" i="6"/>
  <c r="C110" i="6"/>
  <c r="B111" i="6"/>
  <c r="C111" i="6"/>
  <c r="B112" i="6"/>
  <c r="C112" i="6"/>
  <c r="B113" i="6"/>
  <c r="C113" i="6"/>
  <c r="B114" i="6"/>
  <c r="C114" i="6"/>
  <c r="B115" i="6"/>
  <c r="C115" i="6"/>
  <c r="B116" i="6"/>
  <c r="C116" i="6"/>
  <c r="B117" i="6"/>
  <c r="C117" i="6"/>
  <c r="B118" i="6"/>
  <c r="C118" i="6"/>
  <c r="B119" i="6"/>
  <c r="C119" i="6"/>
  <c r="B120" i="6"/>
  <c r="C120" i="6"/>
  <c r="B121" i="6"/>
  <c r="C121" i="6"/>
  <c r="B122" i="6"/>
  <c r="C122" i="6"/>
  <c r="B123" i="6"/>
  <c r="C123" i="6"/>
  <c r="B124" i="6"/>
  <c r="C124" i="6"/>
  <c r="B125" i="6"/>
  <c r="C125" i="6"/>
  <c r="B126" i="6"/>
  <c r="C126" i="6"/>
  <c r="B127" i="6"/>
  <c r="C127" i="6"/>
  <c r="B128" i="6"/>
  <c r="C128" i="6"/>
  <c r="B129" i="6"/>
  <c r="C129" i="6"/>
  <c r="B130" i="6"/>
  <c r="C130" i="6"/>
  <c r="B131" i="6"/>
  <c r="C131" i="6"/>
  <c r="B132" i="6"/>
  <c r="C132" i="6"/>
  <c r="B133" i="6"/>
  <c r="C133" i="6"/>
  <c r="B134" i="6"/>
  <c r="C134" i="6"/>
  <c r="B135" i="6"/>
  <c r="C135" i="6"/>
  <c r="B136" i="6"/>
  <c r="C136" i="6"/>
  <c r="B137" i="6"/>
  <c r="C137" i="6"/>
  <c r="B138" i="6"/>
  <c r="C138" i="6"/>
  <c r="B139" i="6"/>
  <c r="C139" i="6"/>
  <c r="B140" i="6"/>
  <c r="C140" i="6"/>
  <c r="B141" i="6"/>
  <c r="C141" i="6"/>
  <c r="B142" i="6"/>
  <c r="C142" i="6"/>
  <c r="B143" i="6"/>
  <c r="C143" i="6"/>
  <c r="B144" i="6"/>
  <c r="C144" i="6"/>
  <c r="B145" i="6"/>
  <c r="C145" i="6"/>
  <c r="B146" i="6"/>
  <c r="C146" i="6"/>
  <c r="B147" i="6"/>
  <c r="C147" i="6"/>
  <c r="B148" i="6"/>
  <c r="C148" i="6"/>
  <c r="B149" i="6"/>
  <c r="C149" i="6"/>
  <c r="B150" i="6"/>
  <c r="C150" i="6"/>
  <c r="B151" i="6"/>
  <c r="C151" i="6"/>
  <c r="B152" i="6"/>
  <c r="C152" i="6"/>
  <c r="B153" i="6"/>
  <c r="C153" i="6"/>
  <c r="B154" i="6"/>
  <c r="C154" i="6"/>
  <c r="B155" i="6"/>
  <c r="C155" i="6"/>
  <c r="B156" i="6"/>
  <c r="C156" i="6"/>
  <c r="B157" i="6"/>
  <c r="C157" i="6"/>
  <c r="B158" i="6"/>
  <c r="C158" i="6"/>
  <c r="B159" i="6"/>
  <c r="C159" i="6"/>
  <c r="B160" i="6"/>
  <c r="C160" i="6"/>
  <c r="B161" i="6"/>
  <c r="C161" i="6"/>
  <c r="B162" i="6"/>
  <c r="C162" i="6"/>
  <c r="B163" i="6"/>
  <c r="C163" i="6"/>
  <c r="B164" i="6"/>
  <c r="C164" i="6"/>
  <c r="B165" i="6"/>
  <c r="C165" i="6"/>
  <c r="B166" i="6"/>
  <c r="C166" i="6"/>
  <c r="B167" i="6"/>
  <c r="C167" i="6"/>
  <c r="B18" i="6" l="1"/>
  <c r="C18" i="6"/>
  <c r="B19" i="6"/>
  <c r="C19" i="6"/>
  <c r="B20" i="6"/>
  <c r="C20" i="6"/>
  <c r="B21" i="6"/>
  <c r="C21" i="6"/>
  <c r="B22" i="6"/>
  <c r="C22" i="6"/>
  <c r="B23" i="6"/>
  <c r="C23" i="6"/>
  <c r="B24" i="6"/>
  <c r="C24" i="6"/>
  <c r="B25" i="6"/>
  <c r="C25" i="6"/>
  <c r="B26" i="6"/>
  <c r="C26" i="6"/>
  <c r="B27" i="6"/>
  <c r="C27" i="6"/>
  <c r="B28" i="6"/>
  <c r="C28" i="6"/>
  <c r="B29" i="6"/>
  <c r="C29" i="6"/>
  <c r="B30" i="6"/>
  <c r="C30" i="6"/>
  <c r="B31" i="6"/>
  <c r="C31" i="6"/>
  <c r="B32" i="6"/>
  <c r="C32" i="6"/>
  <c r="B33" i="6"/>
  <c r="C33" i="6"/>
  <c r="B34" i="6"/>
  <c r="C34" i="6"/>
  <c r="B35" i="6"/>
  <c r="C35" i="6"/>
  <c r="B36" i="6"/>
  <c r="C36" i="6"/>
  <c r="B37" i="6"/>
  <c r="C37" i="6"/>
  <c r="B38" i="6"/>
  <c r="C38" i="6"/>
  <c r="B39" i="6"/>
  <c r="C39" i="6"/>
  <c r="B40" i="6"/>
  <c r="C40" i="6"/>
  <c r="B41" i="6"/>
  <c r="C41" i="6"/>
  <c r="B42" i="6"/>
  <c r="C42" i="6"/>
  <c r="B43" i="6"/>
  <c r="C43" i="6"/>
  <c r="B44" i="6"/>
  <c r="C44" i="6"/>
  <c r="B45" i="6"/>
  <c r="C45" i="6"/>
  <c r="B46" i="6"/>
  <c r="C46" i="6"/>
  <c r="B47" i="6"/>
  <c r="C47" i="6"/>
  <c r="B48" i="6"/>
  <c r="C48" i="6"/>
  <c r="C17" i="6"/>
  <c r="B17" i="6"/>
  <c r="L6" i="4" l="1"/>
  <c r="M6" i="4"/>
  <c r="N6" i="4"/>
  <c r="O6" i="4"/>
  <c r="Q6" i="4"/>
  <c r="R6" i="4"/>
  <c r="S6" i="4"/>
  <c r="T6" i="4"/>
  <c r="V6" i="4"/>
  <c r="W6" i="4"/>
  <c r="X6" i="4"/>
  <c r="Y6" i="4"/>
  <c r="H6" i="4"/>
  <c r="U39" i="4" l="1"/>
  <c r="P39" i="4"/>
  <c r="K39" i="4"/>
  <c r="U38" i="4"/>
  <c r="P38" i="4"/>
  <c r="K38" i="4"/>
  <c r="U37" i="4"/>
  <c r="P37" i="4"/>
  <c r="K37" i="4"/>
  <c r="U36" i="4"/>
  <c r="P36" i="4"/>
  <c r="K36" i="4"/>
  <c r="J38" i="4" l="1"/>
  <c r="J36" i="4"/>
  <c r="J37" i="4"/>
  <c r="J39" i="4"/>
  <c r="U92" i="4" l="1"/>
  <c r="P92" i="4"/>
  <c r="K92" i="4"/>
  <c r="U89" i="4"/>
  <c r="P89" i="4"/>
  <c r="K89" i="4"/>
  <c r="U88" i="4"/>
  <c r="P88" i="4"/>
  <c r="K88" i="4"/>
  <c r="U87" i="4"/>
  <c r="P87" i="4"/>
  <c r="K87" i="4"/>
  <c r="U86" i="4"/>
  <c r="P86" i="4"/>
  <c r="K86" i="4"/>
  <c r="U85" i="4"/>
  <c r="P85" i="4"/>
  <c r="K85" i="4"/>
  <c r="U84" i="4"/>
  <c r="P84" i="4"/>
  <c r="K84" i="4"/>
  <c r="U83" i="4"/>
  <c r="P83" i="4"/>
  <c r="K83" i="4"/>
  <c r="U82" i="4"/>
  <c r="P82" i="4"/>
  <c r="K82" i="4"/>
  <c r="U81" i="4"/>
  <c r="P81" i="4"/>
  <c r="K81" i="4"/>
  <c r="U80" i="4"/>
  <c r="P80" i="4"/>
  <c r="K80" i="4"/>
  <c r="U79" i="4"/>
  <c r="P79" i="4"/>
  <c r="K79" i="4"/>
  <c r="U78" i="4"/>
  <c r="P78" i="4"/>
  <c r="K78" i="4"/>
  <c r="U77" i="4"/>
  <c r="P77" i="4"/>
  <c r="K77" i="4"/>
  <c r="U76" i="4"/>
  <c r="P76" i="4"/>
  <c r="K76" i="4"/>
  <c r="U75" i="4"/>
  <c r="P75" i="4"/>
  <c r="K75" i="4"/>
  <c r="U74" i="4"/>
  <c r="P74" i="4"/>
  <c r="K74" i="4"/>
  <c r="U73" i="4"/>
  <c r="P73" i="4"/>
  <c r="K73" i="4"/>
  <c r="U72" i="4"/>
  <c r="P72" i="4"/>
  <c r="K72" i="4"/>
  <c r="U71" i="4"/>
  <c r="P71" i="4"/>
  <c r="K71" i="4"/>
  <c r="U70" i="4"/>
  <c r="P70" i="4"/>
  <c r="K70" i="4"/>
  <c r="K69" i="4"/>
  <c r="U69" i="4"/>
  <c r="P69" i="4"/>
  <c r="J78" i="4" l="1"/>
  <c r="J86" i="4"/>
  <c r="J70" i="4"/>
  <c r="J72" i="4"/>
  <c r="J74" i="4"/>
  <c r="J76" i="4"/>
  <c r="J80" i="4"/>
  <c r="J82" i="4"/>
  <c r="J84" i="4"/>
  <c r="J88" i="4"/>
  <c r="J92" i="4"/>
  <c r="J69" i="4"/>
  <c r="J71" i="4"/>
  <c r="J73" i="4"/>
  <c r="J75" i="4"/>
  <c r="J77" i="4"/>
  <c r="J79" i="4"/>
  <c r="J81" i="4"/>
  <c r="J83" i="4"/>
  <c r="J85" i="4"/>
  <c r="J87" i="4"/>
  <c r="J89" i="4"/>
  <c r="P60" i="4" l="1"/>
  <c r="U68" i="4" l="1"/>
  <c r="U67" i="4"/>
  <c r="U66" i="4"/>
  <c r="U65" i="4"/>
  <c r="U64" i="4"/>
  <c r="U63" i="4"/>
  <c r="U62" i="4"/>
  <c r="U61" i="4"/>
  <c r="U60" i="4"/>
  <c r="U59" i="4"/>
  <c r="U58" i="4"/>
  <c r="U57" i="4"/>
  <c r="U56" i="4"/>
  <c r="P68" i="4"/>
  <c r="P67" i="4"/>
  <c r="P66" i="4"/>
  <c r="P65" i="4"/>
  <c r="P64" i="4"/>
  <c r="P63" i="4"/>
  <c r="P62" i="4"/>
  <c r="P61" i="4"/>
  <c r="P59" i="4"/>
  <c r="P57" i="4"/>
  <c r="P56" i="4"/>
  <c r="K57" i="4"/>
  <c r="K58" i="4"/>
  <c r="K59" i="4"/>
  <c r="K60" i="4"/>
  <c r="K61" i="4"/>
  <c r="K63" i="4"/>
  <c r="K64" i="4"/>
  <c r="K65" i="4"/>
  <c r="K66" i="4"/>
  <c r="K67" i="4"/>
  <c r="K68" i="4"/>
  <c r="K56" i="4"/>
  <c r="J67" i="4" l="1"/>
  <c r="J66" i="4"/>
  <c r="J65" i="4"/>
  <c r="J63" i="4"/>
  <c r="J61" i="4"/>
  <c r="J60" i="4"/>
  <c r="J59" i="4"/>
  <c r="J58" i="4"/>
  <c r="J57" i="4"/>
  <c r="J64" i="4"/>
  <c r="J68" i="4"/>
  <c r="J56" i="4"/>
  <c r="U55" i="4"/>
  <c r="U54" i="4"/>
  <c r="U53" i="4"/>
  <c r="U52" i="4"/>
  <c r="U51" i="4"/>
  <c r="P55" i="4"/>
  <c r="P54" i="4"/>
  <c r="P53" i="4"/>
  <c r="P52" i="4"/>
  <c r="P51" i="4"/>
  <c r="K52" i="4"/>
  <c r="K53" i="4"/>
  <c r="K54" i="4"/>
  <c r="K55" i="4"/>
  <c r="K51" i="4"/>
  <c r="J52" i="4" l="1"/>
  <c r="J51" i="4"/>
  <c r="J55" i="4"/>
  <c r="J54" i="4"/>
  <c r="J53" i="4"/>
  <c r="U49" i="4" l="1"/>
  <c r="P49" i="4"/>
  <c r="K49" i="4"/>
  <c r="K45" i="4"/>
  <c r="K46" i="4"/>
  <c r="P45" i="4"/>
  <c r="U45" i="4"/>
  <c r="P46" i="4"/>
  <c r="U46" i="4"/>
  <c r="U47" i="4"/>
  <c r="P47" i="4"/>
  <c r="K47" i="4"/>
  <c r="U48" i="4"/>
  <c r="P48" i="4"/>
  <c r="K48" i="4"/>
  <c r="U9" i="4"/>
  <c r="P9" i="4"/>
  <c r="K9" i="4"/>
  <c r="A9" i="4"/>
  <c r="A10" i="4" s="1"/>
  <c r="A11" i="4" s="1"/>
  <c r="A12" i="4" s="1"/>
  <c r="A13" i="4" s="1"/>
  <c r="A14" i="4" s="1"/>
  <c r="J9" i="4" l="1"/>
  <c r="J48" i="4"/>
  <c r="J45" i="4"/>
  <c r="J47" i="4"/>
  <c r="J46" i="4"/>
  <c r="J49" i="4"/>
  <c r="A15" i="4"/>
  <c r="A16" i="4" l="1"/>
  <c r="A17" i="4" s="1"/>
  <c r="A18" i="4" s="1"/>
  <c r="A19" i="4" s="1"/>
  <c r="A20" i="4" s="1"/>
  <c r="A21" i="4" s="1"/>
  <c r="A22" i="4" s="1"/>
  <c r="U13" i="4"/>
  <c r="U14" i="4"/>
  <c r="U15" i="4"/>
  <c r="U16" i="4"/>
  <c r="U17" i="4"/>
  <c r="U18" i="4"/>
  <c r="U19" i="4"/>
  <c r="U20" i="4"/>
  <c r="U21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41" i="4"/>
  <c r="U43" i="4"/>
  <c r="U44" i="4"/>
  <c r="U50" i="4"/>
  <c r="U8" i="4"/>
  <c r="P13" i="4"/>
  <c r="P15" i="4"/>
  <c r="P16" i="4"/>
  <c r="P17" i="4"/>
  <c r="P18" i="4"/>
  <c r="P19" i="4"/>
  <c r="P20" i="4"/>
  <c r="P21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41" i="4"/>
  <c r="P43" i="4"/>
  <c r="P44" i="4"/>
  <c r="P50" i="4"/>
  <c r="P8" i="4"/>
  <c r="K13" i="4"/>
  <c r="K14" i="4"/>
  <c r="K15" i="4"/>
  <c r="K16" i="4"/>
  <c r="K17" i="4"/>
  <c r="K18" i="4"/>
  <c r="K19" i="4"/>
  <c r="K20" i="4"/>
  <c r="K21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41" i="4"/>
  <c r="K43" i="4"/>
  <c r="K44" i="4"/>
  <c r="K50" i="4"/>
  <c r="K8" i="4"/>
  <c r="A23" i="4" l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P6" i="4"/>
  <c r="U6" i="4"/>
  <c r="J26" i="4"/>
  <c r="J14" i="4"/>
  <c r="I6" i="4"/>
  <c r="J17" i="4"/>
  <c r="J29" i="4"/>
  <c r="J25" i="4"/>
  <c r="J19" i="4"/>
  <c r="J16" i="4"/>
  <c r="J13" i="4"/>
  <c r="J32" i="4"/>
  <c r="J28" i="4"/>
  <c r="J24" i="4"/>
  <c r="J22" i="4"/>
  <c r="J18" i="4"/>
  <c r="J35" i="4"/>
  <c r="J31" i="4"/>
  <c r="J44" i="4"/>
  <c r="J43" i="4"/>
  <c r="J41" i="4"/>
  <c r="J30" i="4"/>
  <c r="J33" i="4"/>
  <c r="J20" i="4"/>
  <c r="J8" i="4"/>
  <c r="J50" i="4"/>
  <c r="J34" i="4"/>
  <c r="J27" i="4"/>
  <c r="J23" i="4"/>
  <c r="J21" i="4"/>
  <c r="J15" i="4"/>
  <c r="A36" i="4" l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K62" i="4"/>
  <c r="K6" i="4" s="1"/>
  <c r="J62" i="4" l="1"/>
  <c r="J6" i="4" s="1"/>
  <c r="M9" i="8"/>
  <c r="I13" i="6"/>
  <c r="O13" i="6"/>
  <c r="L9" i="8"/>
  <c r="P9" i="8"/>
  <c r="R13" i="6"/>
  <c r="G13" i="6"/>
  <c r="L13" i="6"/>
  <c r="O9" i="8"/>
  <c r="S13" i="6"/>
  <c r="E13" i="6"/>
  <c r="N9" i="8"/>
  <c r="M13" i="6"/>
  <c r="G9" i="8"/>
  <c r="J9" i="8"/>
  <c r="Q9" i="8"/>
  <c r="K13" i="6"/>
  <c r="F13" i="6"/>
  <c r="R9" i="8"/>
  <c r="K9" i="8"/>
  <c r="N13" i="6"/>
  <c r="I9" i="8"/>
  <c r="Q13" i="6"/>
  <c r="S9" i="8"/>
  <c r="H9" i="8"/>
  <c r="H13" i="6"/>
  <c r="F9" i="8"/>
  <c r="J13" i="6"/>
  <c r="P13" i="6"/>
  <c r="E9" i="8"/>
</calcChain>
</file>

<file path=xl/sharedStrings.xml><?xml version="1.0" encoding="utf-8"?>
<sst xmlns="http://schemas.openxmlformats.org/spreadsheetml/2006/main" count="2465" uniqueCount="463">
  <si>
    <t>№ п/п</t>
  </si>
  <si>
    <t>Наименование (государственная программа автономного округа, объект)</t>
  </si>
  <si>
    <t>Наименование муниципального образования автономного округа</t>
  </si>
  <si>
    <t>Механизм реализации</t>
  </si>
  <si>
    <t>Расчетная стоимость объекта в ценах соответствующих лет с учетом периода реализации проекта</t>
  </si>
  <si>
    <t>Остаток стоимости на 01.01.2021</t>
  </si>
  <si>
    <t>Инвестиции на 2021 год</t>
  </si>
  <si>
    <t>Инвестиции на 2022 год</t>
  </si>
  <si>
    <t>Инвестиции на 2023 год</t>
  </si>
  <si>
    <t>Примечание</t>
  </si>
  <si>
    <t>всего</t>
  </si>
  <si>
    <t>бюджет автономного округа</t>
  </si>
  <si>
    <t>местный бюджет</t>
  </si>
  <si>
    <t>федеральный бюджет</t>
  </si>
  <si>
    <t>иные средства</t>
  </si>
  <si>
    <t>прямые инвестиции</t>
  </si>
  <si>
    <t>Пожарное депо на 2 автомашины в п. Усть-Юган</t>
  </si>
  <si>
    <t>2</t>
  </si>
  <si>
    <t>концессия</t>
  </si>
  <si>
    <t>государственно-частное партнерство</t>
  </si>
  <si>
    <t>Мощность</t>
  </si>
  <si>
    <t>Срок строительства/проектирования/приобретения (характер работ)</t>
  </si>
  <si>
    <t>Всего инвестиции на 2021-2023 годы</t>
  </si>
  <si>
    <t>2/564,53 а/м/кв.м</t>
  </si>
  <si>
    <t>Строительство СДК п. Горноправдинск</t>
  </si>
  <si>
    <t>300/40000/100/3176,41 мест/томов книжного фонда/уч./кв.м</t>
  </si>
  <si>
    <t xml:space="preserve">Сургутский окружной клинический центр охраны материнства и детства </t>
  </si>
  <si>
    <t xml:space="preserve">315 коек, 165 посещений в смену </t>
  </si>
  <si>
    <t>Многофункциональный спортивный комплекс в г. Нефтеюганске</t>
  </si>
  <si>
    <t>580 посещений в смену
12919 кв.м.</t>
  </si>
  <si>
    <t>Реконструкция и расширение здания Югорского политехнического колледжа</t>
  </si>
  <si>
    <t>Строительство Окружного сборного пункта</t>
  </si>
  <si>
    <t>«Специальное (коррекционное) образовательное учреждение для обучающихся, воспитанников с отклонениями в развитии «Нефтеюганская специальная (коррекционная) общеобразовательная школа-интернат VIII вида»</t>
  </si>
  <si>
    <t>Средняя общеобразовательная школа «Гимназия № 1» в г. Ханты-Мансийске. Блок 2</t>
  </si>
  <si>
    <t>II-я очередь МБОУ СОШ № 8 в городе Ханты-Мансийске</t>
  </si>
  <si>
    <t xml:space="preserve">Средняя общеобразовательная школа в микрорайоне 33 г. Сургута </t>
  </si>
  <si>
    <t>Средняя школа, пгт. Березово</t>
  </si>
  <si>
    <t>Школа-детский сад в д. Ушья</t>
  </si>
  <si>
    <t>7</t>
  </si>
  <si>
    <t>8</t>
  </si>
  <si>
    <t>9</t>
  </si>
  <si>
    <t>10</t>
  </si>
  <si>
    <t>1150 учащ.</t>
  </si>
  <si>
    <t>600 учащ.</t>
  </si>
  <si>
    <t>300 мест</t>
  </si>
  <si>
    <t>900 мест</t>
  </si>
  <si>
    <t>700 учащ.</t>
  </si>
  <si>
    <t>900 учащ.</t>
  </si>
  <si>
    <t>1600 учащ.</t>
  </si>
  <si>
    <t>550 учащ.</t>
  </si>
  <si>
    <t>1500 учащ.</t>
  </si>
  <si>
    <t>1100 учащ.</t>
  </si>
  <si>
    <t>1725 учащ.</t>
  </si>
  <si>
    <t>1125 учащ.</t>
  </si>
  <si>
    <t>1056 учащ.</t>
  </si>
  <si>
    <t>тыс. рублей</t>
  </si>
  <si>
    <t>1</t>
  </si>
  <si>
    <t>3</t>
  </si>
  <si>
    <t>4</t>
  </si>
  <si>
    <t>5</t>
  </si>
  <si>
    <t>6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</si>
  <si>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</si>
  <si>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</si>
  <si>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</si>
  <si>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</si>
  <si>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</si>
  <si>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</si>
  <si>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</si>
  <si>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</si>
  <si>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</si>
  <si>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</si>
  <si>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</si>
  <si>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</si>
  <si>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</si>
  <si>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</si>
  <si>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r>
      <t xml:space="preserve">Объект незавершенного строительства. ПСД на завершение готова.
В 2021 году предлагается заключить контракт на завершение строительства объекта.
</t>
    </r>
    <r>
      <rPr>
        <b/>
        <i/>
        <u/>
        <sz val="8"/>
        <rFont val="Times New Roman"/>
        <family val="1"/>
        <charset val="204"/>
      </rPr>
      <t>Информационно:</t>
    </r>
    <r>
      <rPr>
        <b/>
        <i/>
        <sz val="8"/>
        <rFont val="Times New Roman"/>
        <family val="1"/>
        <charset val="204"/>
      </rPr>
      <t xml:space="preserve">
В адрес подрядной организации (ранее выполнявшей строительство объекта) выставлен иск о взыскании 39,6 млн. рублей оплаченных, но не выполненных работ (из определения суда по предварительному слушанию). В соответствии с информацией, отраженной на сайте "Электронное правосудие", иск удовлетворен полностью.</t>
    </r>
  </si>
  <si>
    <t xml:space="preserve">
Заключено соглашение о государственно-частном партнерстве, инвестор ООО "ВИС Инфраструктура". 
В стадии строительства (готовность 93%), завершение работ в декабре 2020 года. В период 2021 - 2024 годов финансирование операционных расходов.
</t>
  </si>
  <si>
    <t>Замечания к проекту постановления</t>
  </si>
  <si>
    <t>В стадии строительства (готовность 20%), срок завершения строительства по контракту - октябрь 2021 года.
Объект обеспечен финансированием в полном объеме для ввода в эксплуатацию (с учетом закупки оборудования).</t>
  </si>
  <si>
    <t>В стадии строительства, строится в 2 этапа (готовность 1 этапа 30%), срок завершения строительства 1 этапа по контракту - март 2021 года.
В соответствии с дорожной картой, утвержденной УКС закупка по строительству 2 этапа  после ввода в эксплуатацию 1 этапа со сроком завершения в 2022 году.
Объект обеспечен финансированием в полном объеме для ввода в эксплуатацию (с учетом закупки оборудования).</t>
  </si>
  <si>
    <t>В стадии строительства (готовность 34%), срок завершения строительства по контракту - декабрь 2021 года. Объект обеспечен финансированием в полном объеме для ввода в эксплуатацию (с учетом закупки оборудования).</t>
  </si>
  <si>
    <r>
      <rPr>
        <b/>
        <sz val="8"/>
        <rFont val="Times New Roman"/>
        <family val="1"/>
        <charset val="204"/>
      </rPr>
      <t xml:space="preserve">Объект НП "Образование". </t>
    </r>
    <r>
      <rPr>
        <sz val="8"/>
        <rFont val="Times New Roman"/>
        <family val="1"/>
        <charset val="204"/>
      </rPr>
      <t xml:space="preserve">
В стадии строительства (готовность 1%), срок завершения строительства по контракту - 30.03.2023.
Объект обеспечен финансированием в полном объеме для ввода в эксплуатацию (с учетом закупки оборудования).</t>
    </r>
  </si>
  <si>
    <r>
      <rPr>
        <b/>
        <sz val="8"/>
        <rFont val="Times New Roman"/>
        <family val="1"/>
        <charset val="204"/>
      </rPr>
      <t xml:space="preserve">Объект НП "Образование".  </t>
    </r>
    <r>
      <rPr>
        <sz val="8"/>
        <rFont val="Times New Roman"/>
        <family val="1"/>
        <charset val="204"/>
      </rPr>
      <t xml:space="preserve">
В стадии строительства (готовность 22%), срок завершения строительства по контракту - 22.07.2021.
Объект обеспечен финансированием в полном объеме для ввода в эксплуатацию (с учетом закупки оборудования).</t>
    </r>
  </si>
  <si>
    <r>
      <rPr>
        <b/>
        <sz val="8"/>
        <rFont val="Times New Roman"/>
        <family val="1"/>
        <charset val="204"/>
      </rPr>
      <t>Объект НП "Образование".</t>
    </r>
    <r>
      <rPr>
        <sz val="8"/>
        <rFont val="Times New Roman"/>
        <family val="1"/>
        <charset val="204"/>
      </rPr>
      <t xml:space="preserve">
В стадии строительства (готовность 19%), срок завершения строительства по контракту - 31.03.2021. Низкие темпы строительства. Объект обеспечен финансированием в полном объеме для ввода в эксплуатацию (с учетом закупки оборудования).</t>
    </r>
  </si>
  <si>
    <r>
      <t xml:space="preserve">Объект НП "Образование"  </t>
    </r>
    <r>
      <rPr>
        <sz val="8"/>
        <rFont val="Times New Roman"/>
        <family val="1"/>
        <charset val="204"/>
      </rPr>
      <t xml:space="preserve">
Заключено концессионное соглашение от 14.02.2019. Дата ввода объекта в эксплуатацию исходя из условий соглашения 14.02.2022. Осуществляется строительство (готовность 11%).</t>
    </r>
  </si>
  <si>
    <t>Не обеспечен финансированием в 2022 году в сумме 120,1 млн рублей, в 2023 году 161,4 млн. рублей</t>
  </si>
  <si>
    <t>Не обеспечен финансированием в 2022 году в сумме 216,8 млн рублей, в 2023 году 219,0 млн. рублей</t>
  </si>
  <si>
    <r>
      <t>Объект НП "Образование"</t>
    </r>
    <r>
      <rPr>
        <sz val="8"/>
        <rFont val="Times New Roman"/>
        <family val="1"/>
        <charset val="204"/>
      </rPr>
      <t xml:space="preserve">
Заключено концессионное соглашение от 28.12.2018. Дата ввода объекта в эксплуатацию исходя из условий соглашения 28.09.2021. Осуществляется строительство (готовность 1%).</t>
    </r>
  </si>
  <si>
    <r>
      <t>Объект НП "Образование"</t>
    </r>
    <r>
      <rPr>
        <sz val="8"/>
        <rFont val="Times New Roman"/>
        <family val="1"/>
        <charset val="204"/>
      </rPr>
      <t xml:space="preserve">
Заключено концессионное соглашение от 28.12.2018. Дата ввода объекта в эксплуатацию исходя из условий соглашения 28.09.2021. Осуществляется строительство (готовность 5%).</t>
    </r>
  </si>
  <si>
    <t>Не обеспечен финансированием в 2022 году в сумме 258,0 млн рублей, в 2023 году 260,7 млн. рублей</t>
  </si>
  <si>
    <r>
      <t xml:space="preserve">Объект НП "Образование" </t>
    </r>
    <r>
      <rPr>
        <sz val="8"/>
        <rFont val="Times New Roman"/>
        <family val="1"/>
        <charset val="204"/>
      </rPr>
      <t xml:space="preserve">
Заключено концессионное соглашение от 28.12.2018. Дата ввода объекта в эксплуатацию исходя из условий соглашения 27.12.2021. Осуществляется строительство (готовность 12%).</t>
    </r>
  </si>
  <si>
    <t>Не обеспечен финансированием в 2022 году в сумме 421,5 млн рублей, в 2023 году 425,9 млн. рублей</t>
  </si>
  <si>
    <r>
      <t xml:space="preserve">Объект НП "Образование" 
</t>
    </r>
    <r>
      <rPr>
        <sz val="8"/>
        <rFont val="Times New Roman"/>
        <family val="1"/>
        <charset val="204"/>
      </rPr>
      <t>Заключено концессионное соглашение от 28.12.2018. Дата ввода объекта в эксплуатацию исходя из условий соглашения 27.12.2021. Осуществляется строительство (готовность 1%).</t>
    </r>
  </si>
  <si>
    <t>Не обеспечен финансированием в 2022 году в сумме 186,2 млн рублей в 2023 году 250,1 млн. рублей</t>
  </si>
  <si>
    <r>
      <t>Объект НП "Образование"</t>
    </r>
    <r>
      <rPr>
        <sz val="8"/>
        <rFont val="Times New Roman"/>
        <family val="1"/>
        <charset val="204"/>
      </rPr>
      <t xml:space="preserve">
Заключено концессионное соглашение от 19.06.2019. Дата ввода объекта в эксплуатацию исходя из условий соглашения 18.06.2022. Осуществляется проектирование.</t>
    </r>
  </si>
  <si>
    <r>
      <t xml:space="preserve">Объект НП "Образование" </t>
    </r>
    <r>
      <rPr>
        <sz val="8"/>
        <rFont val="Times New Roman"/>
        <family val="1"/>
        <charset val="204"/>
      </rPr>
      <t xml:space="preserve">
Заключено концессионное соглашение от 31.12.2019. Дата ввода объекта в эксплуатацию исходя из условий соглашения 31.12.2022. Осуществляется проектирование.</t>
    </r>
  </si>
  <si>
    <t>Не обеспечен финансированием в 2022 году в сумме 175,7 млн рублей, в 2023 году 250,4 млн. рублей.</t>
  </si>
  <si>
    <r>
      <t>Объект НП "Образование"</t>
    </r>
    <r>
      <rPr>
        <sz val="8"/>
        <rFont val="Times New Roman"/>
        <family val="1"/>
        <charset val="204"/>
      </rPr>
      <t xml:space="preserve">
Заключено концессионное соглашение от 03.07.2020. Дата ввода объекта в эксплуатацию исходя из условий соглашения 04.07.2023. Осуществляется проектирование.</t>
    </r>
  </si>
  <si>
    <t>Не обеспечен финансированием в 2022 году в сумме 195,3 млн рублей, в 2023 году 262,4 млн. рублей.</t>
  </si>
  <si>
    <r>
      <t xml:space="preserve">Объект НП "Образование" </t>
    </r>
    <r>
      <rPr>
        <sz val="8"/>
        <rFont val="Times New Roman"/>
        <family val="1"/>
        <charset val="204"/>
      </rPr>
      <t xml:space="preserve">
Заключено концессионное соглашение от 14.02.2019. Дата ввода объекта в эксплуатацию исходя из условий соглашения 14.02.2022. Осуществляется строительство (готовность 1%).</t>
    </r>
  </si>
  <si>
    <t>Не обеспечен финансированием в 2022 году в сумме 195,3 млн рублей, в 2023 году 262,4 млн. рублей</t>
  </si>
  <si>
    <r>
      <t xml:space="preserve">Объект НП "Образование" </t>
    </r>
    <r>
      <rPr>
        <sz val="8"/>
        <rFont val="Times New Roman"/>
        <family val="1"/>
        <charset val="204"/>
      </rPr>
      <t xml:space="preserve">
Заключено концессионное соглашение от 14.02.2019. Дата ввода объекта в эксплуатацию исходя из условий соглашения 14.02.2022. Осуществляется проектирование.</t>
    </r>
  </si>
  <si>
    <t>Не обеспечен финансированием в 2022 году в сумме 175,7 млн рублей, в 2023 году 333,8 млн. рублей</t>
  </si>
  <si>
    <r>
      <rPr>
        <b/>
        <sz val="8"/>
        <rFont val="Times New Roman"/>
        <family val="1"/>
        <charset val="204"/>
      </rPr>
      <t xml:space="preserve">Объект НП "Образование" </t>
    </r>
    <r>
      <rPr>
        <sz val="8"/>
        <rFont val="Times New Roman"/>
        <family val="1"/>
        <charset val="204"/>
      </rPr>
      <t xml:space="preserve">
Заключено концессионное соглашение от 26.12.2019. Дата ввода объекта в эксплуатацию исходя из условий соглашения 25.12.2022. Осуществляется проектирование.</t>
    </r>
  </si>
  <si>
    <r>
      <t xml:space="preserve">Объект НП "Образование" </t>
    </r>
    <r>
      <rPr>
        <sz val="8"/>
        <rFont val="Times New Roman"/>
        <family val="1"/>
        <charset val="204"/>
      </rPr>
      <t xml:space="preserve">
Заключено концессионное соглашение от 26.12.2019. Дата ввода объекта в эксплуатацию исходя из условий соглашения 25.12.2022. Осуществляется проектирование.</t>
    </r>
  </si>
  <si>
    <r>
      <rPr>
        <b/>
        <sz val="8"/>
        <rFont val="Times New Roman"/>
        <family val="1"/>
        <charset val="204"/>
      </rPr>
      <t xml:space="preserve">Объект НП "Образование". </t>
    </r>
    <r>
      <rPr>
        <sz val="8"/>
        <rFont val="Times New Roman"/>
        <family val="1"/>
        <charset val="204"/>
      </rPr>
      <t xml:space="preserve">
Проект концессионного соглашения в стадии заключения (в 2020 году).</t>
    </r>
  </si>
  <si>
    <r>
      <rPr>
        <b/>
        <sz val="8"/>
        <rFont val="Times New Roman"/>
        <family val="1"/>
        <charset val="204"/>
      </rPr>
      <t>Объект НП "Образование"</t>
    </r>
    <r>
      <rPr>
        <sz val="8"/>
        <rFont val="Times New Roman"/>
        <family val="1"/>
        <charset val="204"/>
      </rPr>
      <t xml:space="preserve">
Строительство не начато. Объект включен в перечень объектов для заключения контракта, предметом которого является одновременно выполнение работ по проектированию и строительству. 
Срок создания объекта 2020-2022 годы. Осуществляется подготовка документов для закупки.</t>
    </r>
  </si>
  <si>
    <r>
      <rPr>
        <b/>
        <sz val="8"/>
        <rFont val="Times New Roman"/>
        <family val="1"/>
        <charset val="204"/>
      </rPr>
      <t>Объект НП "Образование".</t>
    </r>
    <r>
      <rPr>
        <sz val="8"/>
        <rFont val="Times New Roman"/>
        <family val="1"/>
        <charset val="204"/>
      </rPr>
      <t xml:space="preserve">
Строительство не начато. Объект включен в перечень объектов для заключения контракта, предметом которого является одновременно выполнение работ по проектированию и строительству. 
Срок создания объекта 2020-2022 годы. Осуществляется подготовка документов для закупки.</t>
    </r>
  </si>
  <si>
    <r>
      <rPr>
        <b/>
        <sz val="8"/>
        <rFont val="Times New Roman"/>
        <family val="1"/>
        <charset val="204"/>
      </rPr>
      <t>Объект НП "Образование"</t>
    </r>
    <r>
      <rPr>
        <sz val="8"/>
        <rFont val="Times New Roman"/>
        <family val="1"/>
        <charset val="204"/>
      </rPr>
      <t>.
Строительство не начато. Проектные работы выполнены, получено положительное заключение государственной экспертизы. Объект обеспечен финансированием в полном объеме для ввода в эксплуатацию (с учетом закупки оборудования).</t>
    </r>
  </si>
  <si>
    <t>Реконструкция больничного комплекса на 235 коек и 665 посещений в смену в г. Советский Советского района.  (ПИР)</t>
  </si>
  <si>
    <t>235 коек
665 пос. в смену</t>
  </si>
  <si>
    <t>Инженерное обеспечение 17 микрорайона г.Нефтеюганска вдоль ул. Нефтяников (участок от ул. Романа Кузоваткина до ул. Набережная)</t>
  </si>
  <si>
    <t>1721,3 м</t>
  </si>
  <si>
    <t>69 730,8</t>
  </si>
  <si>
    <t>67 730,8</t>
  </si>
  <si>
    <t>Магистральные и внутриквартальные инженерные сети застройки жилыми домами поселка Пионерный города Когалыма</t>
  </si>
  <si>
    <t>61,94 км</t>
  </si>
  <si>
    <t>1 249  191,0</t>
  </si>
  <si>
    <t>Сооружение, сети теплоснабжения в 2-х трубном исполнении, микрорайон 15 от ТК-1 и ТК-6 до ТК-4. Реестр. № 529125 (участок от ТК 1-15 мкр. до МК 14-23 Неф)</t>
  </si>
  <si>
    <t>60 640,0</t>
  </si>
  <si>
    <t>57 949,0</t>
  </si>
  <si>
    <t>Улица Первопоселенцев от улицы Северной до улицы Нововартовской г. Нижневартовска</t>
  </si>
  <si>
    <t>1,155 км</t>
  </si>
  <si>
    <t>Город Нижневартовск. Улица Северная от улицы Интернациональная до улицы Первопоселенцев. Улица Героев Самотлора от улицы №21 до улицы Северной</t>
  </si>
  <si>
    <t>1,3128 км</t>
  </si>
  <si>
    <t>Сети канализации микрорайонов индивидуальной застройки мкр. 5,7 в г. Югорске</t>
  </si>
  <si>
    <t>10511 м</t>
  </si>
  <si>
    <t>228 441,2</t>
  </si>
  <si>
    <t>48 426,4</t>
  </si>
  <si>
    <t>Новый объект. Строительство не начато. Проектная документация разработана.</t>
  </si>
  <si>
    <t>Новый объект. Строительство не начато. Проектная документация разработана. Направлена заявка на софинансирование из федерального бюджета по РП "Жилье" .</t>
  </si>
  <si>
    <t>Отсутствует заключение об эффективности.</t>
  </si>
  <si>
    <t>В стадии незавершенного строительство. Строительство приостановлено. Требуется корректировка проектной документации. До 2019 года реконструкция осуществлялось администрацией Советского района. В 2019 году в целях завершения реконструкции передан казенному учреждению автономного округа "Управление капитального строительства". 
В 2020 году планировалась корректировка проектно-сметной документации. Конкурс не объявлен, в связи с отсутствием финансирования в полном объеме (выявлено после расчета начально максимальной цены проектных работ).
Выполнение корректировки проектно-сметной документации перенесено на 2021 год.</t>
  </si>
  <si>
    <t>Не обеспечен финансированием в 2022 году в сумме 193,0 млн рублей, в 2023 году 366,7 млн. рублей.</t>
  </si>
  <si>
    <t>Средняя общеобразовательная школа, пгт. Нижнесортымский (Общеобразовательная организация с универсальной безбарьерной средой)</t>
  </si>
  <si>
    <t>Средняя общеобразовательная школа в п. Солнечный (Общеобразовательная организация с универсальной безбарьерной средой)</t>
  </si>
  <si>
    <t>Средняя общеобразовательная школа в Восточном микрорайоне г. Нягани на 1125 мест (Общеобразовательная организация с углубленным изучением отдельных предметов с универсальной безбарьерной средой)</t>
  </si>
  <si>
    <t>Общеобразовательная школа на 1125 учащихся в 9А микрорайоне г.Нижневартовска (Общеобразовательная организация с универсальной безбарьерной средой)</t>
  </si>
  <si>
    <t>Общеобразовательная школа на 1125 учащихся в квартале № 25 г.Нижневартовска (Общеобразовательная организация с универсальной безбарьерной средой)</t>
  </si>
  <si>
    <t>Средняя школа на 1725 учащихся в микрорайоне Иртыш-2 города Ханты-Мансийска</t>
  </si>
  <si>
    <t>Средняя школа на 1056 учащихся в микрорайоне Учхоз города Ханты-Мансийска</t>
  </si>
  <si>
    <t>Средняя общеобразовательная школа в микрорайоне 38 г. Сургута (Общеобразовательная организация с универсальной безбарьерной средой)</t>
  </si>
  <si>
    <t>Средняя общеобразовательная школа в микрорайоне 30А г. Сургута (Общеобразовательная организация с универсальной безбарьерной средой)</t>
  </si>
  <si>
    <t>Средняя общеобразовательная школа в микрорайоне 34 г. Сургута (Общеобразовательная организация с универсальной безбарьерной средой)</t>
  </si>
  <si>
    <t>Средняя общеобразовательная школа в микрорайоне 5А г. Сургут (Общеобразовательная организация с универсальной безбарьерной средой)</t>
  </si>
  <si>
    <t>Средняя общеобразовательная школа № 9 в микрорайоне 39 г. Сургута. Блок 2</t>
  </si>
  <si>
    <t>Средняя общеобразовательная школа в 17 микрорайоне г. Нефтеюганска (Общеобразовательная организация с углубленным изучением отдельных предметов с универсальной безбарьерной средой)</t>
  </si>
  <si>
    <t>Новый объект. Строительство не начато. Проектные работы выполнены, получено положительное заключение государственной экспертизы. 
В 2020 - 2021 годах планируется строительство объекта (заключается контракт на строительство объекта). Объект обеспечен финансированием в полном объеме для ввода в эксплуатацию (с учетом закупки оборудования).</t>
  </si>
  <si>
    <t>В стадии строительства (готовность 1%), срок завершения строительства по контракту - 31.08.2022. Объект обеспечен финансированием в полном объеме для ввода в эксплуатацию (с учетом закупки оборудования).</t>
  </si>
  <si>
    <t>2010-2021 (СМР)</t>
  </si>
  <si>
    <t>Осуществляется строительство участками. Предлагаются средства на 2021 год на завершение строительства объекта.</t>
  </si>
  <si>
    <t>В стадии незавершенного строительства. Строительство приостановлено. Муниципальным образованием планируется выполнить корректировку проекта. На 2021-2022 годы планируется завершение строительства объекта.</t>
  </si>
  <si>
    <t>Отсутствует заключение государственной экспертизы</t>
  </si>
  <si>
    <t>Сводный перечень реализуемых объектов на 2021 год и на плановый период 2022 и 2023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</si>
  <si>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25</t>
  </si>
  <si>
    <t>26</t>
  </si>
  <si>
    <t>Государственная программа автономного округа «Экологическая безопасность»</t>
  </si>
  <si>
    <t xml:space="preserve">Комплексный межмуниципальный полигон твердых коммунальных отходов для городов Нефтеюганска и Пыть-Яха, поселений Нефтеюганского района Ханты-Мансийского автономного округа - Югры </t>
  </si>
  <si>
    <t>90 тыс.тонн/год</t>
  </si>
  <si>
    <t>Заключено концессионное соглашение от 18.12.2017, инвестор ООО "Ресурсосбережение ХМАО". Дата ввода объекта в эксплуатацию исходя из условий соглашения 1 кв. 2021 года. Осуществляется строительство.</t>
  </si>
  <si>
    <t>Комплексный межмуниципальный полигон твердых коммунальных отходов для городов Нижневартовска и Мегиона, поселений Нижневартовского района Ханты-Мансийского автономного округа - Югры</t>
  </si>
  <si>
    <t>180 тыс.тонн/год</t>
  </si>
  <si>
    <t>Комплексный межмуниципальный полигон твердых коммунальных отходов для города Нягань, поселений Октябрьского района Ханты-Мансийского автономного округа - Югры</t>
  </si>
  <si>
    <t>35 тыс.тонн/год</t>
  </si>
  <si>
    <t xml:space="preserve">Комплексный межмуниципальный полигон твердых коммунальных отходов для города Ханты-Мансийска, поселений Ханты-Мансийского района Ханты-Мансийского автономного округа - Югры </t>
  </si>
  <si>
    <t>50 тыс. тонн/год</t>
  </si>
  <si>
    <t xml:space="preserve">Комплексный межмуниципальный полигон твердых коммунальных отходов для Сургут, Когалым, поселений Сургутского района Ханты-Мансийского автономного округа - Югры </t>
  </si>
  <si>
    <t xml:space="preserve">Осуществляется подготовка проекта распоряжения Правительства автономного округа о заключении концессионного соглашения. В 2023 - 2024 годах предлагается строительство объекта. </t>
  </si>
  <si>
    <t xml:space="preserve">Заключено концессионное соглашение, инвестор ООО «Корпорация СТС». Дата ввода объекта в эксплуатацию исходя из условий соглашения 4 кв. 2023 года. </t>
  </si>
  <si>
    <t>концессионным соглашением, заключенным между Правительством автономного округа и Концессионером, предусмотрено предоставление капитального гранта в размере 500 000 тыс. рублей (потребность на 2022 год + 250 000 тыс. рублей)</t>
  </si>
  <si>
    <t xml:space="preserve">Принято распоряжение Правительства автономного округа о заключении  концессионного соглашения от 15.11.2019 № 603-рп. Объявлены конкурсные процедуры. В 2023 - 2024 годах предлагается строительство объекта. </t>
  </si>
  <si>
    <t>Принято распоряжение Правительства автономного округа о заключении концессионного соглашения от 06.12.2019 № 669-рп. Направлено уведомление в адрес заявителя о предоставлении предложения в соответствии с условиями конкурсной документации. Ввод в эксплуатацию планируется в 2023 году.</t>
  </si>
  <si>
    <t>Государственная программа автономного округа «Жилищно-коммунальный комплекс и городская среда»</t>
  </si>
  <si>
    <t>Реконструкция ВОС-1 (2 очередь), г. Пыть-Ях. 2 этап</t>
  </si>
  <si>
    <t>Реконструкция ВОС-3 в г. Пыть-Ях</t>
  </si>
  <si>
    <t>Строительство канализационных очистных сооружений в с. Казым Белоярского района</t>
  </si>
  <si>
    <t>Обеспечение водоснабжением г. Белоярский</t>
  </si>
  <si>
    <t>Реконструкция и расширение канализационных очистных сооружений до 2000 м3/сут. в пгт. Березово</t>
  </si>
  <si>
    <t>Реконструкция котельной на 6 МВт пгт. Березово, ул. Аэропорт, 6а</t>
  </si>
  <si>
    <t>Строительство блочно-модульной котельной тепловой мощностью 18 МВт с заменой участка тепловой сети в пгт. Игрим</t>
  </si>
  <si>
    <t>Реконструкция водоочистных сооружений в пгт. Пойковский  Нефтеюганского района</t>
  </si>
  <si>
    <t>Реконструкция водозаборных и водоочистных сооружений пгт. Приобье</t>
  </si>
  <si>
    <t>Водоотведение д. Русскинская</t>
  </si>
  <si>
    <t>Водозаборные очистные сооружения 16000 м3/сут. Водоочистная станция 8000 м3/сут.» Реконструкция станции обезжелезивания Ханты-Мансийский автономный округ - Югра, Тюменская обл., Сургутский район, г.п. Федоровский</t>
  </si>
  <si>
    <t>20000 куб.м./ сут</t>
  </si>
  <si>
    <t>4500 куб.м./сут</t>
  </si>
  <si>
    <t>12000 куб.м./сут.</t>
  </si>
  <si>
    <t>200 куб.м./сут.</t>
  </si>
  <si>
    <t>7500 куб.м./сут.</t>
  </si>
  <si>
    <t>2000 куб.м/сут</t>
  </si>
  <si>
    <t>6 МВт</t>
  </si>
  <si>
    <t>18 МВт</t>
  </si>
  <si>
    <t>8000 куб.м/сут</t>
  </si>
  <si>
    <t>800 куб.м/сут</t>
  </si>
  <si>
    <t>200 куб.м/сут</t>
  </si>
  <si>
    <t>В стадии проектирования, срок завершения проектных работ 21.11.2020. 
В 2021 - 2022 годах предлагается строительство объекта. Объект обеспечен финансированием в полном объеме для ввода в эксплуатацию.</t>
  </si>
  <si>
    <t xml:space="preserve">Объект незавершенного строительства. 
В 2021 - 2022 годах предлагается корректировка проектной документации муниципальным образованием.  В 2023 - 2024 годах  завершение строительства  объекта (с участием средств бюджета РФ в 2023 году). </t>
  </si>
  <si>
    <t>В стадии строительства (готовность 1%), срок завершения строительства по контракту - 31.03.2021.
Объект обеспечен финансированием в полном объеме для ввода в эксплуатацию.</t>
  </si>
  <si>
    <t>В стадии строительства (готовность 30%), срок завершения строительства по контракту - 31.12.2021.
Объект обеспечен финансированием в полном объеме для ввода в эксплуатацию.</t>
  </si>
  <si>
    <t>В стадии проектирования, срок завершения проектных работ 4 кв. 2020 года. 
В 2021 - 2022 годах предлагается строительство объекта. Объект обеспечен финансированием в полном объеме для ввода в эксплуатацию.</t>
  </si>
  <si>
    <t>В 2021 - 2023 годах предлагается строительство объекта. Объект обеспечен финансированием в полном объеме для ввода в эксплуатацию.</t>
  </si>
  <si>
    <t xml:space="preserve">В стадии проектирования, срок завершения работ 25.10.2020. 
В 2021 - 2024 годах планируется строительство объекта. Объект обеспечен финансированием в полном объеме для ввода в эксплуатацию в 2024 году. </t>
  </si>
  <si>
    <t xml:space="preserve">В стадии проектирования, срок завершения проектных работ 25.10.2020. 
В 2021 - 2022 годах планируется строительство объекта. Объект обеспечен финансированием в полном объеме для ввода в эксплуатацию. </t>
  </si>
  <si>
    <t xml:space="preserve">В стадии проектирования, срок завершения проектных работ 25.11.2020. 
В 2021 - 2024 годах предлагается строительство объекта. Объект обеспечен финансированием в полном объеме для ввода в эксплуатацию в 2024 году. </t>
  </si>
  <si>
    <t>В стадии проектирования, срок завершения проектных работ 13.01.2021. 
В 2021 - 2022 годах предлагается строительство объекта. Объект обеспечен финансированием в полном объеме для ввода в эксплуатацию.</t>
  </si>
  <si>
    <t>Объект незавершенного строительства. 
Повторная подготовка документов на торги на завершения строительства объекта (первый аукцион признан несостоявшимся). Объект обеспечен финансированием в полном объеме для ввода в эксплуатацию в 2021 году.</t>
  </si>
  <si>
    <t>В стадии проектирования, срок завершения проектных работ 31.07.2020. 
В 2022 - 2023 годах предлагается строительство объекта (с участием средств бюджета РФ). Объект обеспечен финансированием в полном объеме для ввода в эксплуатацию.</t>
  </si>
  <si>
    <t>приобретение объектов недвижимого имущества</t>
  </si>
  <si>
    <t>Детский сад на 200 мест в пгт. Междуреченский, Ханты-Мансийского автономного округа</t>
  </si>
  <si>
    <t>Детский сад на 300 мест, п. Нижнесортымский, микрорайон № 8</t>
  </si>
  <si>
    <t>Детский сад, п. Солнечный</t>
  </si>
  <si>
    <t>200 мест</t>
  </si>
  <si>
    <t>2021
(приобретение)</t>
  </si>
  <si>
    <t>Предлагаются средства на 2021-2022 годы для приобретения школы. В стадии строительства, планируется к вводу в эксплуатацию в 2021 году.</t>
  </si>
  <si>
    <t>В соответствии с государственной программой планируется к приобретению в 2021 году (с участием средств бюджета РФ).
Объект введен в эксплуатацию.
Направлена заявка в Минпросвещения России на финансирование приобретения объекта в 2020 году.</t>
  </si>
  <si>
    <t>В соответствии с государственной программой планируется к приобретению в 2021 году (с участием средств бюджета РФ).
Объект в высокой степени готовности (готовность 100%).
Направлена заявка в Минпросвещения России на финансирование приобретения объекта в 2020 году.</t>
  </si>
  <si>
    <t>Государственная программа автономного округа «Современная транспортная система»</t>
  </si>
  <si>
    <t>300/0,090 пассажиров в сутки/км</t>
  </si>
  <si>
    <t>Строительство железнодорожного вокзала на станции Нягань</t>
  </si>
  <si>
    <t>299/3757 пассажиров/кв.м</t>
  </si>
  <si>
    <t>Строительство автомобильной дороги г. Тюмень - п.Нижняя тавда - п. Междуреченский - г.Урай - г.Нягань - п.Приобье на участке г.Тюмень - п.Нижняя Тавда - п.Междуречнский. II очередь VIII пусковой комплекс Куминкий - Тынкуль</t>
  </si>
  <si>
    <t>41,5 км</t>
  </si>
  <si>
    <t>Строительство автомобильной дороги г.Урай - п.Половинка</t>
  </si>
  <si>
    <t>16,951 км</t>
  </si>
  <si>
    <t>Автомобильная дорога пгт.Куминский - граница  Ханты-Мансийского автономного округа – Югры и Свердловской области (ОИ)</t>
  </si>
  <si>
    <t>25 км</t>
  </si>
  <si>
    <t>Автомобильная дорога Нефтеюганск - левый берег р.Обь. Реконструкция мостового перехода через протоку Чеускино на км 5+367</t>
  </si>
  <si>
    <t>100/400 м/м</t>
  </si>
  <si>
    <t>Автомобильная дорога Подъезд к п.Сингапай. Реконструкция мостового перехода через протоку Чеускино на км 3+847</t>
  </si>
  <si>
    <t>100/570 м/м</t>
  </si>
  <si>
    <t>Автомобильная дорога г.Сургут - г.Нижневартовск. Реконструкция участка км 181 - км 193</t>
  </si>
  <si>
    <t>10,154 км</t>
  </si>
  <si>
    <t>Транспортная развязка в 2-х уровнях на пересечении автомобильных дорог г.Нижневартовск - г.Радужный и Восточного объезда г.Нижневартовска</t>
  </si>
  <si>
    <t>5,791 км</t>
  </si>
  <si>
    <t xml:space="preserve">Реконструкция автомобильной дороги г.Сургут - г.Нижневартовск, км 198 - км 212 </t>
  </si>
  <si>
    <t>Автомобильная дорога г.Лангепас - г.Покачи. Реконструкция мостового перехода через Ручей на км 49+584</t>
  </si>
  <si>
    <t>0,42 км</t>
  </si>
  <si>
    <t>0,141 км</t>
  </si>
  <si>
    <t>0,62 км</t>
  </si>
  <si>
    <t>0,58 км</t>
  </si>
  <si>
    <t>Реконструкция автомобильной дороги г.Югорск - пгт.Таежный</t>
  </si>
  <si>
    <t>18,53 км</t>
  </si>
  <si>
    <t>15,224 км</t>
  </si>
  <si>
    <t>Реконструкция автомобильной дороги Сургут - Лянтор, км 21 - км 33</t>
  </si>
  <si>
    <t>11,2 км</t>
  </si>
  <si>
    <t>Автомобильная дорога г.Сургут - г.Лянтор. Реконструкция участка км 31+800 – км 42+320</t>
  </si>
  <si>
    <t>9,124 км</t>
  </si>
  <si>
    <t>7,7 км</t>
  </si>
  <si>
    <t>Мостовой переход через реку Обь в районе г. Сургут</t>
  </si>
  <si>
    <t>43,9 км</t>
  </si>
  <si>
    <t>Объездная автомобильная дорога г. Сургута (Объездная автомобильная дорога 1 «З», VII пусковой комплекс, съезд на ул. Геологическую)</t>
  </si>
  <si>
    <t>0,64759 км</t>
  </si>
  <si>
    <t>Улица 5 «З» от Нефтеюганского шоссе до ул. 39 «З»</t>
  </si>
  <si>
    <t>0,95434 км</t>
  </si>
  <si>
    <t>Реализуется в рамках НП БКАД.  Реализуется с привлечением средств федерального бюджета всего 244,6 млн. руб.
В стадии строительства (готовность 26%), срок завершения строительства по контракту - 31.08.2021.
Объект обеспечен финансированием в полном объеме для ввода в эксплуатацию.</t>
  </si>
  <si>
    <t>Реализуется в рамках НП БКАД. Реализуется с привлечением средств федерального бюджета всего 215,3 млн. руб.
В стадии строительства (готовность 35%), срок завершения строительства по контракту - 30.09.2021.
Объект обеспечен финансированием в полном объеме для ввода в эксплуатацию.</t>
  </si>
  <si>
    <t>В 2021 году планируются бюджетные ассигнования для проведения торгов на обоснования инвестиций (далее - ОИ) в целях реализации соглашения о сотрудничестве с Свердловской областью. 
В ОИ будет дана оценка эффективности реализации проекта, определена ориентировочная стоимость, сроки реализации и варианты прохождения трассы. 
Совместно со Свердловской областью будут приняты решения об оптимальном варианте прохождения трассы и в случае подтверждения в ОИ эффективности реализации проекта будет предлагаться проектирование объекта в 2022 -2023 годах.</t>
  </si>
  <si>
    <t xml:space="preserve">Реализуется в рамках НП БКАД.
В 2007 году в рамках "Сотрудничество" разработана проектная документация, затраты в стадии передачи в округ.  Требуется корректировка проектной документации.
Объявлена закупка на корректировку проектной документации, завершение проектных работ в 2021 году.
В 2022 - 2024 годах реконструкция объекта.    </t>
  </si>
  <si>
    <t xml:space="preserve">Реализуется в рамках НП БКАД.
Объявлена закупка на корректировку проектной документации, завершение проектных работ в 2021 году.
В 2023 - 2024 годах  реконструкция объекта. Обращение ГИБДД о необходимости реконструкции указанного участка дороги.  </t>
  </si>
  <si>
    <t xml:space="preserve">Реализуется в рамках НП БКАД.
Не отвечает нормативным требованиям: по углам поворота; по пропускной способности (в режиме перегрузки), аварийный мост. Реализация проекта на контроле в Аппарате Президента Российской Федерации (неоднократные обращения граждан).
В стадии проектирования, срок завершения проектных работ 30.10.2020. В 2021 - 2022 годах предлагается реконструкция объекта, в том числе переустройство коммуникаций. Объект обеспечен финансированием в полном объеме для ввода в эксплуатацию.  </t>
  </si>
  <si>
    <t xml:space="preserve">Реализуется в рамках НП БКАД.
В стадии проектирования, срок завершения проектных работ 4 кв. 2020 года (на рассмотрении в Главгосэкспертизе). 
В 2021 - 2023 годах предлагается реконструкция объекта. Объект обеспечен финансированием в полном объеме.  </t>
  </si>
  <si>
    <t xml:space="preserve">Реализуется в рамках НП БКАД. Планируется привлечение средств федерального бюджета (784 млн. руб.).
В 2007 году была разработана проектная документация, требуется корректировка проектной документации.  
Объявлены торги на корректировку проектной документации. В 2021 году завершение проектных работ.
В 2022 - 2024 годах реконструкция объекта.  </t>
  </si>
  <si>
    <t>Реализуется в рамках НП БКАД.      
В стадии проектирования, завершение проектных работ 20.12.2020 (на заседании технического совета Федерального дорожного агентства 21.07.2020 рассмотрены и одобрены технические решения по проекту).  Строительство предлагается в период  2021 - 2024 годов. Планируется привлечение средств федерального бюджета (19,3 млрд.руб.).</t>
  </si>
  <si>
    <t xml:space="preserve">Мост находится в предаварийном состоянии (согласно заявлению Нефтеюганского межрайпрокурора, третье лицо – Отдел ГИБДД ОМВД России по Нефтеюганскому району, от 09.06.2017 № 08-03/2017, и,  Ханты-Мансийский районный суд вынес решение от 01.08.2017 г. о возложении обязанности на казенное учреждение автономного округа "Управление автомобильных дорог" выполнить реконструкцию мостового перехода).
В стадии проектирования, срок завершения проектных работ 01.12.2020. 
В 2021 - 2022 годах предлагается реконструкция объекта. Объект обеспечен финансированием в полном объеме. </t>
  </si>
  <si>
    <t>Мост находится в неудовлетворительном состоянии по результатам обследования моста в 2018 году.
В 2022 году предлагается проектирование объекта.
В 2023 году - реконструкция объекта. Объект обеспечен финансированием в полном объеме для ввода в эксплуатацию.</t>
  </si>
  <si>
    <t xml:space="preserve">Мост находится в неудовлетворительном состоянии по результатам обследования моста в 2019 году. 
В 2023 году предлагается проектирование объекта.
В 2024 году реконструкция объекта. </t>
  </si>
  <si>
    <t>Мост находится в неудовлетворительном состоянии - по результатам обследования моста в 2018 году.
В 2021 году предлагается проектирование объекта.
В 2022 - 2023 годах  реконструкция объекта. Объект обеспечен финансированием в полном объеме для ввода в эксплуатацию.</t>
  </si>
  <si>
    <t xml:space="preserve">Мост находится в неудовлетворительном состоянии по результатам предпроектного обследования моста в 2020 году.
В 2020 году проходит технологический и ценовой аудит (1 этап).
В 2021 - 2022 годах предлагается проектирование объекта.
В 2023 - 2025 годах  реконструкция объекта.  Объект обеспечен финансированием в полном объеме для ввода в эксплуатацию.  </t>
  </si>
  <si>
    <t xml:space="preserve">Мост находится в неудовлетворительном состоянии по результатам обследования моста в 2013 году.
В 2023 году предлагается проектирование объекта.
В 2024 - 2025 годах реконструкция объекта.  </t>
  </si>
  <si>
    <t xml:space="preserve">Мост находится в неудовлетворительном состоянии по результатам обследования моста в 2018 году. 
В 2023 году предлагается проектирование объекта.
В 2024 - 2025 годах реконструкция объекта.   </t>
  </si>
  <si>
    <t>В 2007 году была разработана проектная документация, требуется корректировка проектной документации.
В 2022 - 2023 годах предлагается проектирование объекта.
В 2024 - 2027 годах  реконструкция объекта.</t>
  </si>
  <si>
    <t xml:space="preserve">В проекте выделено 3 пусковых комплекса, из них: 3 пусковой комплекс 10,0 км введен в 2009 году; по 2 пусковому выполнены 1,4 км, но не введены в эксплуатацию (числятся как не завершенные строительством с 2009 года).
Подготовка документов на торги на строительство 1 и 2 пускового комплекса. Объект обеспечен финансированием в полном объеме для ввода в эксплуатацию в 2022 году. Общая протяженность дороги 26,951 км. </t>
  </si>
  <si>
    <t>В стадии строительства (готовность 92%), срок завершения строительства по контракту - 20.12.2020 года.
В 2021 году предлагаются средства на обеспечение выпуска рыбы (работы предусмотрены документацией в рамках строительства объекта).</t>
  </si>
  <si>
    <t>Итого по сводному перечню реализуемых объектов</t>
  </si>
  <si>
    <t>Государственная программа автономного округа «Современное здравоохранение»</t>
  </si>
  <si>
    <t>Государственная программа автономного округа «Развитие образования»</t>
  </si>
  <si>
    <t>Государственная программа автономного округа «Культурное пространство»</t>
  </si>
  <si>
    <t>Государственная программа автономного округа «Развитие физической культуры и спорта»</t>
  </si>
  <si>
    <t>Государственная программа автономного округа «Безопасность жизнедеятельности»</t>
  </si>
  <si>
    <t>Подготовка документов на торги на корректировку проектной документации (казенным учреждением автономного округа "Управление капитального строительства".
В 2021 году планируется завершение проектных работ.</t>
  </si>
  <si>
    <t xml:space="preserve">Реализуется в рамках НП БКАД. Планируется привлечение средств федерального бюджета (495,0 млн. руб.).
В 2007 году в рамках "Сотрудничество" разработана проектная документация, затраты переданы в 2020 году  в округ. Требуется корректировка проектной документации.
Подготовка документов на торги на проектирование объекта. В 2021 году предлагается завершение проектных работ.
В 2022 - 2024 годах строительство объекта.    </t>
  </si>
  <si>
    <t xml:space="preserve">В 2007 году в рамках "Сотрудничество" разработана проектная документация, затраты в стадии передачи в округ. Требуется корректировка проектной документации.
В 2021 - 2023 годах Депдорхоз и транспорта Югры предлагает проектирование объекта.
В 2024 - 2026 годах реконструкция объекта.       </t>
  </si>
  <si>
    <r>
      <rPr>
        <b/>
        <sz val="8"/>
        <rFont val="Times New Roman"/>
        <family val="1"/>
        <charset val="204"/>
      </rPr>
      <t>Объект реализуется по государственной программе "Сотрудничество".</t>
    </r>
    <r>
      <rPr>
        <sz val="8"/>
        <rFont val="Times New Roman"/>
        <family val="1"/>
        <charset val="204"/>
      </rPr>
      <t xml:space="preserve">
В стадии строительства (готовность  85%), срок завершение по контракту - декабрь 2020.</t>
    </r>
  </si>
  <si>
    <t>Государственная программа</t>
  </si>
  <si>
    <t>27</t>
  </si>
  <si>
    <t>Названия строк</t>
  </si>
  <si>
    <t>Общий итог</t>
  </si>
  <si>
    <t>(Все)</t>
  </si>
  <si>
    <t>Наименование объектов</t>
  </si>
  <si>
    <t>Характеристика объекта</t>
  </si>
  <si>
    <t>Срок проектирования / строительства / приобретения (характер работ)</t>
  </si>
  <si>
    <t xml:space="preserve">ВСЕГО </t>
  </si>
  <si>
    <t>Сумма по полю 11</t>
  </si>
  <si>
    <t>Сумма по полю 12</t>
  </si>
  <si>
    <t>Сумма по полю 13</t>
  </si>
  <si>
    <t>Сумма по полю 14</t>
  </si>
  <si>
    <t>Сумма по полю 15</t>
  </si>
  <si>
    <t>Сумма по полю 16</t>
  </si>
  <si>
    <t>Сумма по полю 17</t>
  </si>
  <si>
    <t>Сумма по полю 18</t>
  </si>
  <si>
    <t>Сумма по полю 19</t>
  </si>
  <si>
    <t>Сумма по полю 20</t>
  </si>
  <si>
    <t>Сумма по полю 21</t>
  </si>
  <si>
    <t>Сумма по полю 22</t>
  </si>
  <si>
    <t>Сумма по полю 23</t>
  </si>
  <si>
    <t>Сумма по полю 24</t>
  </si>
  <si>
    <t>Сумма по полю 25</t>
  </si>
  <si>
    <t>2021 год</t>
  </si>
  <si>
    <t>ВСЕГО</t>
  </si>
  <si>
    <t>2022 год</t>
  </si>
  <si>
    <t>2023 год</t>
  </si>
  <si>
    <t>Планируемое финансирование на 2021-2023 годы</t>
  </si>
  <si>
    <t>г. Когалым</t>
  </si>
  <si>
    <t>р-н Белоярский</t>
  </si>
  <si>
    <t>р-н Березовский</t>
  </si>
  <si>
    <t>г. Нефтеюганск</t>
  </si>
  <si>
    <t>г. Нижневартовск</t>
  </si>
  <si>
    <t>г. Нягань</t>
  </si>
  <si>
    <t>г. Пыть-Ях</t>
  </si>
  <si>
    <t>г. Сургут</t>
  </si>
  <si>
    <t>г. Ханты-Мансийск</t>
  </si>
  <si>
    <t>г. Югорск</t>
  </si>
  <si>
    <t>р-н Кондинский</t>
  </si>
  <si>
    <t>р-н Нефтеюганский</t>
  </si>
  <si>
    <t>р-н Нижневартовский</t>
  </si>
  <si>
    <t>р-н Советский</t>
  </si>
  <si>
    <t>р-н Сургутский</t>
  </si>
  <si>
    <t>р-н Ханты-Мансийский</t>
  </si>
  <si>
    <t>235 тыс. тонн/год</t>
  </si>
  <si>
    <t>распоряжением Правительства автономного округа установлена сумма капитального гранта в объеме 163 000 тыс. рублей (потребность на 2021 год + 6 009,7 тыс. рублей, на 2022 год + 81 500 тыс. рублей)</t>
  </si>
  <si>
    <t>распоряжением Правительства автономного округа установлена сумма капитального гранта в объеме 187 000 тыс. рублей (потребность на 2022 год + 93 500 тыс. рублей, на 2023 год + 93 500 тыс. рублей)</t>
  </si>
  <si>
    <t>Фильтровальная станция, производительностью 20 000 м3 в сутки</t>
  </si>
  <si>
    <t>Питьевое водоснабжение г. Нягань (Корректировка РП и технологической схемы станции очистки воды) Полное развитие</t>
  </si>
  <si>
    <t xml:space="preserve">Автомобильная дорога Обход (объездная дорога) г.Радужный. Реконструкция мостового перехода через реку Нарым-Еган на км 18+854 </t>
  </si>
  <si>
    <t>Автомобильная дорога Сургут - Нижневартовск. Реконструкция мостового перехода через реку Ватинский Еган на км 142+973</t>
  </si>
  <si>
    <t xml:space="preserve">Автомобильная дорога Сургут - Нижневартовск. Реконструкция мостового перехода через Ручей на км 175+071 </t>
  </si>
  <si>
    <t xml:space="preserve">Автомобильная дорога Сургут - Нижневартовск. Реконструкция мостового перехода через реку Рязанка на км 217+880 </t>
  </si>
  <si>
    <t>Автомобильная дорога Сургут - Нижневартовск, км 12 - км 34. Реконструкция участка км 18 - км 34</t>
  </si>
  <si>
    <t>Автомобильная дорога г. Сургут – г. Лянтор. Реконструкция участка км 64+500 – км 72+200</t>
  </si>
  <si>
    <t>Многофункциональный вокзал на ст.Приобье Октябрьского района. Крытый надземный переход</t>
  </si>
  <si>
    <t>2015 (ПИР);
2015-2020 (СМР);
2021-2024
(операционные расходы)</t>
  </si>
  <si>
    <t>2017-2020 (ПИР); 
2021-2024 (СМР)</t>
  </si>
  <si>
    <t>г. Урай</t>
  </si>
  <si>
    <t>120 коек/ 100 пос. в смену</t>
  </si>
  <si>
    <t>2019-2021 (ПИР)</t>
  </si>
  <si>
    <t>Стационар с прачечной в г. Урай</t>
  </si>
  <si>
    <t>Ориентировочная потребность на выполнении реконструкции на 2022 год - 1027,4 млн.рублей, на 2023 год - 1027,4 млн.рублей.</t>
  </si>
  <si>
    <t>Строительство не начато, ПСД разработана, экспертизы получены. Поручение Губернатора автономного округа.</t>
  </si>
  <si>
    <t>Планируется создание объекта путем заключения концессионного соглашения. Поступило предложение НПО Конверсия о создании по концессии с источником финансирования средства инвестора (возврат средств через ОМС и платные услуги), необходимость капитального гранта будет установлена, после подробной проработки проекта.</t>
  </si>
  <si>
    <t>2020 (ПИР);
2021-2022 (СМР)</t>
  </si>
  <si>
    <t>2021-2022 (ПИР);
2019-2021, 2023-2024
(СМР)</t>
  </si>
  <si>
    <t>2012, 2019-2020 
(ПИР);  
2014-2015, 2020-2021 (СМР)</t>
  </si>
  <si>
    <t>2014-2019 (ПИР);
2019-2021 (СМР)</t>
  </si>
  <si>
    <t>2014-2016, 2020 
(ПИР);   
2021-2022 (СМР)</t>
  </si>
  <si>
    <t>2016-2018 (ПИР);
2021-2023 (СМР)</t>
  </si>
  <si>
    <t>2020 (ПИР);
2021-2024 (СМР)</t>
  </si>
  <si>
    <t>2019-2020 (ПИР);
2021-2022 (СМР)</t>
  </si>
  <si>
    <t>2010-2013, 2016-2019 (ПИР);
 2011-2013, 2020-2021 (СМР)</t>
  </si>
  <si>
    <t>2013, 2020 (ПИР);  
2022-2023 (СМР)</t>
  </si>
  <si>
    <t>Спортивный комплекс «Центр боевых искусств»</t>
  </si>
  <si>
    <t>214 чел./час ; 5156 м2  ; 200 зрит. мест</t>
  </si>
  <si>
    <t>2023-2024</t>
  </si>
  <si>
    <t>750 000,0</t>
  </si>
  <si>
    <t>Новый объект. Проектная документация не разработана. Планируется предоставление субсидии из федерального бюджета.</t>
  </si>
  <si>
    <t>Перечень реализуемых с участием средств бюджета автономного округа объектов на 2021 год и на плановый период 2022 и 2023 годов</t>
  </si>
  <si>
    <t>Центральная больница на 1100 коек в г. Нижневартовске (1 и 2 очереди)</t>
  </si>
  <si>
    <t>1100 коек</t>
  </si>
  <si>
    <r>
      <rPr>
        <b/>
        <sz val="8"/>
        <rFont val="Times New Roman"/>
        <family val="1"/>
        <charset val="204"/>
      </rPr>
      <t>Объект реализуется по государственной программе "Сотрудничество".</t>
    </r>
    <r>
      <rPr>
        <sz val="8"/>
        <rFont val="Times New Roman"/>
        <family val="1"/>
        <charset val="204"/>
      </rPr>
      <t xml:space="preserve">
В стадии строительства 1 и 2 очереди. Готовность 1 очереди - 47%, 2 очереди - 95%. Ожидаемый срок завершения работ 1 очереди - 2021 год, 2 очереди - 2020 год. Предлагаются средства на 2021 годы на завершение строительства и приобретение оборудования под ввод в эксплуатацию. </t>
    </r>
  </si>
  <si>
    <t>Объект не включен в проект государственной программы.</t>
  </si>
  <si>
    <t>Участковая больница на 50 коек/135 посещений в смену в п. Горноправдинск Ханты-Мансийского района</t>
  </si>
  <si>
    <t>50 коек/ 135 посещений в смену</t>
  </si>
  <si>
    <r>
      <rPr>
        <b/>
        <sz val="8"/>
        <rFont val="Times New Roman"/>
        <family val="1"/>
        <charset val="204"/>
      </rPr>
      <t>Объект реализуется по государственной программе "Сотрудничество".</t>
    </r>
    <r>
      <rPr>
        <sz val="8"/>
        <rFont val="Times New Roman"/>
        <family val="1"/>
        <charset val="204"/>
      </rPr>
      <t xml:space="preserve">
В стадии строительства. Срок выполнения работ - август 2021. Готовность объекта 42%. Предлагаются средства на 2021 годы на завершение строительства и приобретение оборудования под ввод в эксплуатацию. </t>
    </r>
  </si>
  <si>
    <t xml:space="preserve">прямые инвестиции </t>
  </si>
  <si>
    <t>Справочно: 
государственная программа «Сотрудничество»</t>
  </si>
  <si>
    <t>2008-2009, 2020-2021 (ПИР);
2022-2024 (СМР)</t>
  </si>
  <si>
    <t>2006-2007, 2020-2021 (ПИР);
2022-2024 (СМР)</t>
  </si>
  <si>
    <t>2007-2009, 2021-2023 (ПИР);
2023-2026 (СМР)</t>
  </si>
  <si>
    <t>2003-2010, 2014-2020 (ПИР); 
2021-2022 (СМР)</t>
  </si>
  <si>
    <t>Проезд Восточный от улицы Героев Самотлора до улицы Первопоселенцев</t>
  </si>
  <si>
    <t>ул. Первопоселенцев</t>
  </si>
  <si>
    <t>0,64 км</t>
  </si>
  <si>
    <t>124 182,9</t>
  </si>
  <si>
    <t>122 039,6</t>
  </si>
  <si>
    <t>458 462,0</t>
  </si>
  <si>
    <t>455 310,8</t>
  </si>
  <si>
    <t>Справочно:
 Государственная программа автономного округа «Современное здравоохранение»</t>
  </si>
  <si>
    <t>Справочно: 
Государственная программа «Сотрудничество»</t>
  </si>
  <si>
    <t>р-н Октябрьский</t>
  </si>
  <si>
    <t>Образовательно-культурный комплекс в д. Хулимсунт</t>
  </si>
  <si>
    <t>140 учащ./ 75 мест</t>
  </si>
  <si>
    <t>2007-2012 (ПИР); 
2015-2021 (СМР)</t>
  </si>
  <si>
    <t>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«Когалымский политехнический колледж» в г. Когалым (Общежитие кампусного типа на 100 мест)</t>
  </si>
  <si>
    <t>100 мест/ 5262,85 кв.м</t>
  </si>
  <si>
    <t>600 учащ./ 200 учащ.</t>
  </si>
  <si>
    <t>300 чел./ 8372,64 кв.м</t>
  </si>
  <si>
    <t>230 учащ./ 30 мест</t>
  </si>
  <si>
    <t>2020 (ПИР);
2021-2023 (СМР)</t>
  </si>
  <si>
    <t>80 учащ./ 40 мест</t>
  </si>
  <si>
    <t>2019-2020 (ПИР);
2020-2022 (СМР)</t>
  </si>
  <si>
    <t>2019 (ПИР);
2020-2022 (СМР)</t>
  </si>
  <si>
    <t>2021-2022 (ПИР);
2022-2025 (СМР)</t>
  </si>
  <si>
    <t>2019 (ПИР);
2021-2022 (СМР)</t>
  </si>
  <si>
    <t>2019 (ПИР);
2020-2021 (СМР)</t>
  </si>
  <si>
    <t>Нежилое здание для размещения дошкольной образовательной организации</t>
  </si>
  <si>
    <t>120 мест</t>
  </si>
  <si>
    <t>Государственная программа автономного округа «Развитие жилищной сферы»</t>
  </si>
  <si>
    <t>2012 ПИР; 
2013-2021 (СМР)</t>
  </si>
  <si>
    <t>2010 ПИР; 
2011 - 2021 (СМР)</t>
  </si>
  <si>
    <t>2015-2018 (ПИР);
2019-2021(СМР)</t>
  </si>
  <si>
    <t>2011-2013 (ПИР);
2019-2022 (СМР)</t>
  </si>
  <si>
    <t>2013-2015 (ПИР);
2016-2021 (СМР)</t>
  </si>
  <si>
    <t>2011-2013,
2019-2020 (ПИР);
2021-2022 (СМР)</t>
  </si>
  <si>
    <t>2018-2019 (ПИР);
2020-2023 (СМР)</t>
  </si>
  <si>
    <t>2016-2018 (ПИР);
2019-2021 (СМР)</t>
  </si>
  <si>
    <t>2017-2018 (ПИР);
2019-2021 (СМР)</t>
  </si>
  <si>
    <t>2021 (ПИР);
2022-2023 (СМР)</t>
  </si>
  <si>
    <t>2022
 (приобретение)</t>
  </si>
  <si>
    <t>2021 
приобретение</t>
  </si>
  <si>
    <t>2014-2015, 2019
(ПИР);
2020-2021 (СМР)</t>
  </si>
  <si>
    <t>2018-2019 (ПИР);
2020-2022 (СМР)</t>
  </si>
  <si>
    <t>2012-2013, 2020
(ПИР);
2014-2017, 2021
(СМР)</t>
  </si>
  <si>
    <t>2018-2019 (ПИР);
2021 (СМР)</t>
  </si>
  <si>
    <t>2017-2019 (ПИР);
2021 (СМР)</t>
  </si>
  <si>
    <t>2014- 2015 (ПИР);
2021-2024 (СМР)</t>
  </si>
  <si>
    <t>2013-2014,
2019-2022
(СМР)</t>
  </si>
  <si>
    <t>2017-2019 (ПИР);
2019-2021 (СМР)</t>
  </si>
  <si>
    <t>2020-2021 (ПИР);
2021-2023 (СМР)</t>
  </si>
  <si>
    <t>2022-2023 (ПИР);
2023-2024 (СМР)</t>
  </si>
  <si>
    <t>2015-2021 (ПИР)</t>
  </si>
  <si>
    <t>2006-2021 (СМР)</t>
  </si>
  <si>
    <t>2005-2010 (ПИР);
2012-2021 (СМР)</t>
  </si>
  <si>
    <t>2017-2020 (ПИР);
2020-2022 (СМР)</t>
  </si>
  <si>
    <t>2021 (ОИ)</t>
  </si>
  <si>
    <t>2017-2020 (ПИР);
2021-2022 (СМР)</t>
  </si>
  <si>
    <t>2022 (ПИР);
2023 (СМР)</t>
  </si>
  <si>
    <t>2023 (ПИР);
2024 (СМР)</t>
  </si>
  <si>
    <t>2021-2022 (ПИР);
2023-2025 (СМР)</t>
  </si>
  <si>
    <t>2023 (ПИР);
2024-2025 (СМР)</t>
  </si>
  <si>
    <t>2023-2024 (ПИР);
2024-2025 (СМР)</t>
  </si>
  <si>
    <t>2021-2022 (ПИР);
2023-2024 (СМР)</t>
  </si>
  <si>
    <t>2017-2020 (ПИР);
2021-2023 (СМР)</t>
  </si>
  <si>
    <t>2020-2021 (ПИР);
 2022-2023 (СМР)</t>
  </si>
  <si>
    <t>2022-2023 (ПИР);
2025-2027 (СМР)</t>
  </si>
  <si>
    <t>2019-2020 (ПИР);
2021-2024 (СМР)</t>
  </si>
  <si>
    <t>2014-2015 (ПИР);
 2021-2022 (СМР)</t>
  </si>
  <si>
    <t>2014-2015 (ПИР); 
2021-2024 (СМР)</t>
  </si>
  <si>
    <t>2014-2017 (ПИР);
2019-2021 (СМР)</t>
  </si>
  <si>
    <t>2013-2018 (ПИР);
2019-2021 (СМР)</t>
  </si>
  <si>
    <t>1204,5 м</t>
  </si>
  <si>
    <r>
      <rPr>
        <b/>
        <sz val="8"/>
        <rFont val="Times New Roman"/>
        <family val="1"/>
        <charset val="204"/>
      </rPr>
      <t xml:space="preserve">Объект НП "Образование".  </t>
    </r>
    <r>
      <rPr>
        <sz val="8"/>
        <rFont val="Times New Roman"/>
        <family val="1"/>
        <charset val="204"/>
      </rPr>
      <t xml:space="preserve">
В стадии строительства (готовность 77%), срок завершения строительства по контракту - 25.12.2020 (в связи с низкими темпами строительства, по причине отсутствия возможности осуществить доставку на стройплощадку материалов, необходимых для завершения производства работ в условиях отсутствия навигации из-за мелководья, на 2021 год соответствующее увеличение средств для обеспечения принятых обязательства).
Объект обеспечен финансированием в полном объеме.</t>
    </r>
  </si>
  <si>
    <t>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</t>
  </si>
  <si>
    <t/>
  </si>
  <si>
    <t>Г. Нефтеюганск</t>
  </si>
  <si>
    <t>Белоярский район</t>
  </si>
  <si>
    <t>Березовский район</t>
  </si>
  <si>
    <t>Кондинский район</t>
  </si>
  <si>
    <t>Нефтеюганский район</t>
  </si>
  <si>
    <t>Нижневартовский район</t>
  </si>
  <si>
    <t>Октябрьский район</t>
  </si>
  <si>
    <t>Советский район</t>
  </si>
  <si>
    <t>Сургутский район</t>
  </si>
  <si>
    <t>Ханты-Мансийский район</t>
  </si>
  <si>
    <t>Данные по перечню реализуемых объектов на 2021 год и на плановый период 2022 и 2023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</si>
</sst>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00"/>
    <numFmt numFmtId="166" formatCode="_-* #,##0.00_р_._-;\-* #,##0.00_р_._-;_-* &quot;-&quot;??_р_._-;_-@_-"/>
    <numFmt numFmtId="167" formatCode="_-* #,##0.0_р_._-;\-* #,##0.0_р_._-;_-* &quot;-&quot;??_р_._-;_-@_-"/>
    <numFmt numFmtId="168" formatCode="_(* #,##0.00_);_(* \(#,##0.00\);_(* &quot;-&quot;??_);_(@_)"/>
    <numFmt numFmtId="169" formatCode="_-* #,##0.00_р_._-;\-* #,##0.00_р_._-;_-* \-??_р_._-;_-@_-"/>
    <numFmt numFmtId="170" formatCode="#,##0.0\ _₽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Times New Roman Cyr"/>
      <charset val="204"/>
    </font>
    <font>
      <b/>
      <sz val="8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8"/>
      <color theme="5" tint="0.39997558519241921"/>
      <name val="Times New Roman"/>
      <family val="1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u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indexed="64"/>
      </left>
      <right style="thin">
        <color indexed="64"/>
      </right>
      <top style="thin">
        <color rgb="FFABABAB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</borders>
  <cellStyleXfs count="100">
    <xf numFmtId="0" fontId="0" fillId="0" borderId="0"/>
    <xf numFmtId="0" fontId="3" fillId="0" borderId="0"/>
    <xf numFmtId="166" fontId="3" fillId="0" borderId="0" applyFont="0" applyFill="0" applyBorder="0" applyAlignment="0" applyProtection="0"/>
    <xf numFmtId="0" fontId="11" fillId="0" borderId="0"/>
    <xf numFmtId="0" fontId="12" fillId="0" borderId="0"/>
    <xf numFmtId="0" fontId="16" fillId="0" borderId="0"/>
    <xf numFmtId="168" fontId="16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21" borderId="17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1" fillId="0" borderId="0"/>
    <xf numFmtId="0" fontId="16" fillId="0" borderId="0"/>
    <xf numFmtId="0" fontId="16" fillId="0" borderId="0"/>
    <xf numFmtId="0" fontId="3" fillId="0" borderId="0"/>
    <xf numFmtId="0" fontId="11" fillId="0" borderId="0"/>
    <xf numFmtId="0" fontId="16" fillId="0" borderId="0"/>
    <xf numFmtId="0" fontId="3" fillId="0" borderId="0"/>
    <xf numFmtId="0" fontId="2" fillId="0" borderId="0"/>
    <xf numFmtId="0" fontId="1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3" fillId="0" borderId="0"/>
    <xf numFmtId="0" fontId="11" fillId="0" borderId="0"/>
    <xf numFmtId="0" fontId="3" fillId="0" borderId="0"/>
    <xf numFmtId="0" fontId="11" fillId="0" borderId="0"/>
    <xf numFmtId="0" fontId="3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23" borderId="18" applyNumberFormat="0" applyAlignment="0" applyProtection="0"/>
    <xf numFmtId="9" fontId="11" fillId="0" borderId="0" applyFont="0" applyFill="0" applyBorder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31" fillId="0" borderId="0" applyFill="0" applyBorder="0" applyAlignment="0" applyProtection="0"/>
    <xf numFmtId="166" fontId="3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35" fillId="4" borderId="0" applyNumberFormat="0" applyBorder="0" applyAlignment="0" applyProtection="0"/>
    <xf numFmtId="0" fontId="2" fillId="0" borderId="0"/>
  </cellStyleXfs>
  <cellXfs count="132">
    <xf numFmtId="0" fontId="0" fillId="0" borderId="0" xfId="0"/>
    <xf numFmtId="164" fontId="5" fillId="0" borderId="0" xfId="1" applyNumberFormat="1" applyFont="1" applyFill="1" applyBorder="1" applyAlignment="1" applyProtection="1">
      <alignment horizontal="left" vertical="center" wrapText="1"/>
      <protection locked="0"/>
    </xf>
    <xf numFmtId="165" fontId="7" fillId="0" borderId="0" xfId="1" applyNumberFormat="1" applyFont="1" applyFill="1" applyBorder="1" applyAlignment="1" applyProtection="1">
      <alignment vertical="top" wrapText="1"/>
      <protection locked="0"/>
    </xf>
    <xf numFmtId="49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2" applyNumberFormat="1" applyFont="1" applyFill="1" applyAlignment="1">
      <alignment horizontal="center" vertical="center"/>
    </xf>
    <xf numFmtId="165" fontId="6" fillId="0" borderId="0" xfId="1" applyNumberFormat="1" applyFont="1" applyFill="1" applyBorder="1" applyAlignment="1" applyProtection="1">
      <alignment vertical="center" wrapText="1"/>
      <protection locked="0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top"/>
    </xf>
    <xf numFmtId="167" fontId="15" fillId="0" borderId="0" xfId="2" applyNumberFormat="1" applyFont="1" applyFill="1" applyAlignment="1">
      <alignment horizontal="center" vertical="top"/>
    </xf>
    <xf numFmtId="164" fontId="5" fillId="0" borderId="2" xfId="1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top" wrapText="1"/>
    </xf>
    <xf numFmtId="164" fontId="6" fillId="0" borderId="2" xfId="1" applyNumberFormat="1" applyFont="1" applyFill="1" applyBorder="1" applyAlignment="1">
      <alignment horizontal="left" vertical="center" wrapText="1"/>
    </xf>
    <xf numFmtId="164" fontId="6" fillId="0" borderId="2" xfId="4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10" fillId="0" borderId="2" xfId="1" applyNumberFormat="1" applyFont="1" applyBorder="1" applyAlignment="1" applyProtection="1">
      <alignment horizontal="center" vertical="center" wrapText="1"/>
      <protection locked="0"/>
    </xf>
    <xf numFmtId="165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top" wrapText="1"/>
    </xf>
    <xf numFmtId="164" fontId="6" fillId="0" borderId="9" xfId="0" applyNumberFormat="1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164" fontId="8" fillId="0" borderId="8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1" applyNumberFormat="1" applyFont="1" applyFill="1" applyBorder="1" applyAlignment="1">
      <alignment horizontal="center" vertical="center" wrapText="1"/>
    </xf>
    <xf numFmtId="164" fontId="8" fillId="0" borderId="2" xfId="2" applyNumberFormat="1" applyFont="1" applyFill="1" applyBorder="1" applyAlignment="1">
      <alignment horizontal="center" vertical="center" wrapText="1"/>
    </xf>
    <xf numFmtId="164" fontId="8" fillId="0" borderId="3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3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left" vertical="center" wrapText="1"/>
    </xf>
    <xf numFmtId="1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left" vertical="center" wrapText="1"/>
    </xf>
    <xf numFmtId="164" fontId="8" fillId="24" borderId="2" xfId="1" applyNumberFormat="1" applyFont="1" applyFill="1" applyBorder="1" applyAlignment="1" applyProtection="1">
      <alignment horizontal="center" vertical="center" wrapText="1"/>
      <protection locked="0"/>
    </xf>
    <xf numFmtId="0" fontId="39" fillId="0" borderId="2" xfId="0" applyFont="1" applyBorder="1" applyAlignment="1">
      <alignment horizontal="left" wrapText="1"/>
    </xf>
    <xf numFmtId="0" fontId="39" fillId="0" borderId="2" xfId="0" applyFont="1" applyBorder="1" applyAlignment="1">
      <alignment horizontal="left" vertical="center" wrapText="1"/>
    </xf>
    <xf numFmtId="0" fontId="41" fillId="0" borderId="0" xfId="0" applyFont="1" applyBorder="1" applyAlignment="1">
      <alignment horizontal="center" vertical="center" wrapText="1"/>
    </xf>
    <xf numFmtId="0" fontId="41" fillId="0" borderId="0" xfId="0" applyFont="1"/>
    <xf numFmtId="0" fontId="39" fillId="0" borderId="2" xfId="0" applyFont="1" applyBorder="1" applyAlignment="1">
      <alignment horizontal="center" vertical="center"/>
    </xf>
    <xf numFmtId="170" fontId="39" fillId="0" borderId="2" xfId="0" applyNumberFormat="1" applyFont="1" applyBorder="1" applyAlignment="1">
      <alignment horizontal="center" vertical="center"/>
    </xf>
    <xf numFmtId="170" fontId="40" fillId="0" borderId="2" xfId="0" applyNumberFormat="1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170" fontId="39" fillId="0" borderId="6" xfId="0" applyNumberFormat="1" applyFont="1" applyBorder="1" applyAlignment="1">
      <alignment horizontal="center" vertical="center"/>
    </xf>
    <xf numFmtId="0" fontId="0" fillId="0" borderId="21" xfId="0" pivotButton="1" applyBorder="1"/>
    <xf numFmtId="0" fontId="0" fillId="0" borderId="22" xfId="0" pivotButton="1" applyBorder="1"/>
    <xf numFmtId="0" fontId="0" fillId="0" borderId="22" xfId="0" applyBorder="1"/>
    <xf numFmtId="0" fontId="0" fillId="0" borderId="23" xfId="0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39" fillId="0" borderId="24" xfId="0" applyFont="1" applyBorder="1" applyAlignment="1">
      <alignment horizontal="left" vertical="center" wrapText="1"/>
    </xf>
    <xf numFmtId="0" fontId="41" fillId="0" borderId="22" xfId="0" applyFont="1" applyBorder="1"/>
    <xf numFmtId="0" fontId="0" fillId="0" borderId="20" xfId="0" pivotButton="1" applyBorder="1"/>
    <xf numFmtId="0" fontId="39" fillId="0" borderId="0" xfId="0" applyFont="1" applyAlignment="1">
      <alignment horizontal="right"/>
    </xf>
    <xf numFmtId="0" fontId="39" fillId="0" borderId="2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36" fillId="0" borderId="6" xfId="0" applyFont="1" applyFill="1" applyBorder="1" applyAlignment="1">
      <alignment horizontal="left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164" fontId="36" fillId="0" borderId="2" xfId="0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 applyProtection="1">
      <alignment horizontal="left" vertical="center" wrapText="1"/>
      <protection locked="0"/>
    </xf>
    <xf numFmtId="0" fontId="6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4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2" applyNumberFormat="1" applyFont="1" applyFill="1" applyAlignment="1">
      <alignment horizontal="center" vertical="top"/>
    </xf>
    <xf numFmtId="164" fontId="6" fillId="0" borderId="9" xfId="1" applyNumberFormat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9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 applyProtection="1">
      <alignment vertical="top" wrapText="1"/>
      <protection locked="0"/>
    </xf>
    <xf numFmtId="16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>
      <alignment horizontal="left" vertical="center" wrapText="1"/>
    </xf>
    <xf numFmtId="165" fontId="6" fillId="0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39" fillId="0" borderId="2" xfId="0" pivotButton="1" applyFont="1" applyBorder="1" applyAlignment="1">
      <alignment horizontal="center" vertical="center"/>
    </xf>
    <xf numFmtId="170" fontId="40" fillId="0" borderId="27" xfId="0" applyNumberFormat="1" applyFont="1" applyBorder="1" applyAlignment="1">
      <alignment horizontal="center" vertical="center"/>
    </xf>
    <xf numFmtId="0" fontId="0" fillId="0" borderId="28" xfId="0" pivotButton="1" applyBorder="1"/>
    <xf numFmtId="0" fontId="0" fillId="0" borderId="29" xfId="0" pivotButton="1" applyBorder="1"/>
    <xf numFmtId="0" fontId="0" fillId="0" borderId="29" xfId="0" applyBorder="1"/>
    <xf numFmtId="0" fontId="0" fillId="0" borderId="30" xfId="0" applyBorder="1" applyAlignment="1">
      <alignment horizontal="center" vertical="center"/>
    </xf>
    <xf numFmtId="0" fontId="39" fillId="0" borderId="27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center" vertical="center"/>
    </xf>
    <xf numFmtId="170" fontId="39" fillId="0" borderId="27" xfId="0" applyNumberFormat="1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170" fontId="39" fillId="0" borderId="31" xfId="0" applyNumberFormat="1" applyFont="1" applyBorder="1" applyAlignment="1">
      <alignment horizontal="center" vertical="center"/>
    </xf>
    <xf numFmtId="0" fontId="0" fillId="0" borderId="32" xfId="0" pivotButton="1" applyBorder="1"/>
    <xf numFmtId="0" fontId="41" fillId="0" borderId="29" xfId="0" applyFont="1" applyBorder="1"/>
    <xf numFmtId="0" fontId="39" fillId="0" borderId="27" xfId="0" applyFont="1" applyBorder="1" applyAlignment="1">
      <alignment horizontal="center" vertical="center" wrapText="1"/>
    </xf>
    <xf numFmtId="0" fontId="8" fillId="24" borderId="2" xfId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10" fillId="0" borderId="7" xfId="1" applyNumberFormat="1" applyFont="1" applyFill="1" applyBorder="1" applyAlignment="1" applyProtection="1">
      <alignment horizontal="center" vertical="center" wrapText="1"/>
      <protection locked="0"/>
    </xf>
    <xf numFmtId="1" fontId="10" fillId="0" borderId="3" xfId="1" applyNumberFormat="1" applyFont="1" applyFill="1" applyBorder="1" applyAlignment="1" applyProtection="1">
      <alignment horizontal="center" vertical="center" wrapText="1"/>
      <protection locked="0"/>
    </xf>
    <xf numFmtId="1" fontId="10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3" xfId="2" applyNumberFormat="1" applyFont="1" applyFill="1" applyBorder="1" applyAlignment="1">
      <alignment horizontal="center" vertical="center" wrapText="1"/>
    </xf>
    <xf numFmtId="164" fontId="8" fillId="0" borderId="7" xfId="2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1" fontId="8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2" xfId="2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" fillId="25" borderId="2" xfId="4" applyNumberFormat="1" applyFont="1" applyFill="1" applyBorder="1" applyAlignment="1">
      <alignment horizontal="center" vertical="center" wrapText="1"/>
    </xf>
    <xf numFmtId="164" fontId="8" fillId="0" borderId="2" xfId="4" applyNumberFormat="1" applyFont="1" applyFill="1" applyBorder="1" applyAlignment="1">
      <alignment horizontal="center" vertical="center" wrapText="1"/>
    </xf>
    <xf numFmtId="3" fontId="42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43" fillId="0" borderId="0" xfId="0" applyNumberFormat="1" applyFont="1" applyFill="1" applyAlignment="1">
      <alignment horizontal="center" vertical="center"/>
    </xf>
    <xf numFmtId="14" fontId="46" fillId="0" borderId="0" xfId="0" applyNumberFormat="1" applyFont="1" applyFill="1" applyAlignment="1">
      <alignment horizontal="center" vertical="center" wrapText="1"/>
    </xf>
    <xf numFmtId="1" fontId="45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45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45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7" xfId="0" applyNumberFormat="1" applyFont="1" applyFill="1" applyBorder="1" applyAlignment="1" applyProtection="1">
      <alignment horizontal="center" vertical="center" wrapText="1"/>
      <protection locked="0"/>
    </xf>
  </cellXfs>
  <cellStyles count="100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Гиперссылка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0 2 4" xfId="44"/>
    <cellStyle name="Обычный 10 2 4 2" xfId="45"/>
    <cellStyle name="Обычный 11" xfId="46"/>
    <cellStyle name="Обычный 11 2" xfId="47"/>
    <cellStyle name="Обычный 11 3" xfId="48"/>
    <cellStyle name="Обычный 12" xfId="49"/>
    <cellStyle name="Обычный 14" xfId="50"/>
    <cellStyle name="Обычный 16" xfId="51"/>
    <cellStyle name="Обычный 16 2" xfId="52"/>
    <cellStyle name="Обычный 17" xfId="53"/>
    <cellStyle name="Обычный 18" xfId="54"/>
    <cellStyle name="Обычный 2" xfId="1"/>
    <cellStyle name="Обычный 2 2" xfId="3"/>
    <cellStyle name="Обычный 2 2 2" xfId="55"/>
    <cellStyle name="Обычный 2 2 3" xfId="56"/>
    <cellStyle name="Обычный 2 3" xfId="57"/>
    <cellStyle name="Обычный 2 3 3" xfId="99"/>
    <cellStyle name="Обычный 2_2013-2015гг." xfId="58"/>
    <cellStyle name="Обычный 3" xfId="59"/>
    <cellStyle name="Обычный 3 2" xfId="60"/>
    <cellStyle name="Обычный 3 2 2" xfId="61"/>
    <cellStyle name="Обычный 30" xfId="62"/>
    <cellStyle name="Обычный 31" xfId="63"/>
    <cellStyle name="Обычный 34" xfId="64"/>
    <cellStyle name="Обычный 36" xfId="65"/>
    <cellStyle name="Обычный 4" xfId="5"/>
    <cellStyle name="Обычный 40" xfId="66"/>
    <cellStyle name="Обычный 43" xfId="67"/>
    <cellStyle name="Обычный 5" xfId="68"/>
    <cellStyle name="Обычный 50" xfId="69"/>
    <cellStyle name="Обычный 51" xfId="70"/>
    <cellStyle name="Обычный 52" xfId="71"/>
    <cellStyle name="Обычный 54" xfId="72"/>
    <cellStyle name="Обычный 60" xfId="73"/>
    <cellStyle name="Обычный 61" xfId="74"/>
    <cellStyle name="Обычный 7" xfId="75"/>
    <cellStyle name="Обычный 7 2" xfId="76"/>
    <cellStyle name="Обычный 7 2 2" xfId="77"/>
    <cellStyle name="Обычный 7 3" xfId="78"/>
    <cellStyle name="Обычный 72" xfId="79"/>
    <cellStyle name="Обычный 8" xfId="80"/>
    <cellStyle name="Обычный_Лист1" xfId="4"/>
    <cellStyle name="Плохой 2" xfId="81"/>
    <cellStyle name="Пояснение 2" xfId="82"/>
    <cellStyle name="Примечание 2" xfId="83"/>
    <cellStyle name="Процентный 2" xfId="84"/>
    <cellStyle name="Связанная ячейка 2" xfId="85"/>
    <cellStyle name="Текст предупреждения 2" xfId="86"/>
    <cellStyle name="Финансовый 10" xfId="87"/>
    <cellStyle name="Финансовый 11" xfId="88"/>
    <cellStyle name="Финансовый 13" xfId="6"/>
    <cellStyle name="Финансовый 13 2" xfId="89"/>
    <cellStyle name="Финансовый 2" xfId="2"/>
    <cellStyle name="Финансовый 2 2" xfId="90"/>
    <cellStyle name="Финансовый 2 2 2" xfId="91"/>
    <cellStyle name="Финансовый 2 3" xfId="92"/>
    <cellStyle name="Финансовый 3" xfId="93"/>
    <cellStyle name="Финансовый 4" xfId="94"/>
    <cellStyle name="Финансовый 5" xfId="95"/>
    <cellStyle name="Финансовый 6" xfId="96"/>
    <cellStyle name="Финансовый 9" xfId="97"/>
    <cellStyle name="Хороший 2" xfId="98"/>
  </cellStyles>
  <dxfs count="2205"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b val="0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font>
        <b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vertical="center" readingOrder="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alignment horizontal="center" readingOrder="0"/>
    </dxf>
    <dxf>
      <alignment vertical="center" readingOrder="0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numFmt numFmtId="170" formatCode="#,##0.0\ _₽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font>
        <name val="Times New Roman"/>
        <scheme val="none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font>
        <name val="Times New Roman"/>
        <scheme val="none"/>
      </font>
    </dxf>
    <dxf>
      <font>
        <name val="Times New Roman"/>
        <scheme val="none"/>
      </font>
    </dxf>
    <dxf>
      <alignment horizontal="left" readingOrder="0"/>
    </dxf>
    <dxf>
      <alignment horizontal="general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Times New Roman"/>
        <scheme val="none"/>
      </font>
    </dxf>
    <dxf>
      <alignment wrapText="1" readingOrder="0"/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Medium9"/>
  <colors>
    <mruColors>
      <color rgb="FF99FFCC"/>
      <color rgb="FF66FFFF"/>
      <color rgb="FFCCFFCC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microsoft.com/office/2007/relationships/slicerCache" Target="slicerCaches/slicerCach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11206</xdr:rowOff>
    </xdr:from>
    <xdr:to>
      <xdr:col>17</xdr:col>
      <xdr:colOff>22411</xdr:colOff>
      <xdr:row>4</xdr:row>
      <xdr:rowOff>179294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1206"/>
              <a:ext cx="16248529" cy="9300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Использование срезов возможно только в Excel 2010 и более поздних версий.
Если фигура была изменена в более ранней версии Excel или книга была сохранена в Excel 2003 или более ранней версии, использование данного среда невозможно.</a:t>
              </a:r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38100</xdr:colOff>
          <xdr:row>0</xdr:row>
          <xdr:rowOff>0</xdr:rowOff>
        </xdr:from>
        <xdr:to>
          <xdr:col>19</xdr:col>
          <xdr:colOff>9525</xdr:colOff>
          <xdr:row>5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Обновить размер ячеек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om\f\Documents%20and%20Settings\Maierav\&#1052;&#1086;&#1080;%20&#1076;&#1086;&#1082;&#1091;&#1084;&#1077;&#1085;&#1090;&#1099;\ANDY\&#1052;&#1086;&#1085;&#1080;&#1090;&#1086;&#1088;&#1080;&#1085;&#1075;%20&#1050;&#1042;\2010\&#1055;&#1088;&#1077;&#1076;&#1083;&#1086;&#1078;&#1077;&#1085;&#1080;&#1103;%20&#1087;&#1086;%20&#1082;&#1086;&#1088;&#1088;-&#1082;&#1077;%20&#1059;&#1050;&#1057;&#1072;%20(&#1088;&#1072;&#1089;&#1096;&#1080;&#1088;&#1077;&#1085;&#1085;&#1072;&#1103;%20&#1092;&#1086;&#1088;&#1084;&#1072;%20&#1076;&#1083;&#1103;%20&#1050;&#1080;&#1084;&#1072;&#1040;.&#1052;.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groshevaOP\AppData\Local\Microsoft\Windows\Temporary%20Internet%20Files\Content.Outlook\LESR5QS9\&#1055;&#1077;&#1088;&#1077;&#1095;&#1077;&#1085;&#1100;%20&#1086;&#1073;&#1098;&#1077;&#1082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С по состоянию на 01.05.2010"/>
      <sheetName val="Новая форма УКС на 10.06.10"/>
      <sheetName val="УКС по состоянию на 01_05_2010"/>
      <sheetName val="для фильтров раб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вод информации"/>
      <sheetName val="Сводный перечень"/>
      <sheetName val="Титул"/>
      <sheetName val="Когалым"/>
      <sheetName val="Нефтеюганск"/>
      <sheetName val="Нижневартовск"/>
      <sheetName val="Нягань"/>
      <sheetName val="Пыть-Ях"/>
      <sheetName val="Сургут"/>
      <sheetName val="Урай"/>
      <sheetName val="Ханты-Мансийск"/>
      <sheetName val="Югорск"/>
      <sheetName val="р-н Белоярский"/>
      <sheetName val="р-н Березовский"/>
      <sheetName val="р-н Кондинский"/>
      <sheetName val="р-н Нефтеюганский"/>
      <sheetName val="р-н Нижневартовский"/>
      <sheetName val="р-н Октябрьский"/>
      <sheetName val="р-н Советский"/>
      <sheetName val="р-н Сургутский"/>
      <sheetName val="р-н Ханты-Мансийский"/>
    </sheetNames>
    <sheetDataSet>
      <sheetData sheetId="0">
        <row r="8">
          <cell r="E8" t="str">
            <v xml:space="preserve">Сургутский окружной клинический центр охраны материнства и детства </v>
          </cell>
          <cell r="F8" t="str">
            <v xml:space="preserve">315 коек, 165 посещений в смену </v>
          </cell>
          <cell r="G8" t="str">
            <v>2015 (ПИР);
2015-2020 (СМР);
2021-2024
(операционные расходы)</v>
          </cell>
        </row>
        <row r="9">
          <cell r="E9" t="str">
            <v>Реконструкция больничного комплекса на 235 коек и 665 посещений в смену в г. Советский Советского района.  (ПИР)</v>
          </cell>
          <cell r="F9" t="str">
            <v>235 коек
665 пос. в смену</v>
          </cell>
          <cell r="G9" t="str">
            <v>2019-2021 (ПИР)</v>
          </cell>
        </row>
        <row r="10">
          <cell r="E10" t="str">
            <v>Стационар с прачечной в г. Урай</v>
          </cell>
          <cell r="F10" t="str">
            <v>120 коек/ 100 пос. в смену</v>
          </cell>
          <cell r="G10" t="str">
            <v>2017-2020 (ПИР); 
2021-2024 (СМР)</v>
          </cell>
        </row>
        <row r="11">
          <cell r="E11" t="str">
            <v>Центральная больница на 1100 коек в г. Нижневартовске (1 и 2 очереди)</v>
          </cell>
          <cell r="F11" t="str">
            <v>1100 коек</v>
          </cell>
          <cell r="G11" t="str">
            <v>2010 ПИР; 
2011 - 2021 (СМР)</v>
          </cell>
        </row>
        <row r="12">
          <cell r="E12" t="str">
            <v>Участковая больница на 50 коек/135 посещений в смену в п. Горноправдинск Ханты-Мансийского района</v>
          </cell>
          <cell r="F12" t="str">
            <v>50 коек/ 135 посещений в смену</v>
          </cell>
          <cell r="G12" t="str">
            <v>2012 ПИР; 
2013-2021 (СМР)</v>
          </cell>
        </row>
        <row r="13">
          <cell r="E13" t="str">
            <v>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«Когалымский политехнический колледж» в г. Когалым (Общежитие кампусного типа на 100 мест)</v>
          </cell>
          <cell r="F13" t="str">
            <v>100 мест/ 5262,85 кв.м</v>
          </cell>
          <cell r="G13" t="str">
            <v>2015-2018 (ПИР);
2019-2021(СМР)</v>
          </cell>
        </row>
        <row r="14">
          <cell r="E14" t="str">
            <v>Реконструкция и расширение здания Югорского политехнического колледжа</v>
          </cell>
          <cell r="F14" t="str">
            <v>600 учащ./ 200 учащ.</v>
          </cell>
          <cell r="G14" t="str">
            <v>2011-2013 (ПИР);
2019-2022 (СМР)</v>
          </cell>
        </row>
        <row r="15">
          <cell r="E15" t="str">
            <v>Строительство Окружного сборного пункта</v>
          </cell>
          <cell r="F15" t="str">
            <v>300 чел./ 8372,64 кв.м</v>
          </cell>
          <cell r="G15" t="str">
            <v>2013-2015 (ПИР);
2016-2021 (СМР)</v>
          </cell>
        </row>
        <row r="16">
          <cell r="E16" t="str">
            <v>«Специальное (коррекционное) образовательное учреждение для обучающихся, воспитанников с отклонениями в развитии «Нефтеюганская специальная (коррекционная) общеобразовательная школа-интернат VIII вида»</v>
          </cell>
          <cell r="F16" t="str">
            <v>230 учащ./ 30 мест</v>
          </cell>
          <cell r="G16" t="str">
            <v>2011-2013,
2019-2020 (ПИР);
2021-2022 (СМР)</v>
          </cell>
        </row>
        <row r="17">
          <cell r="E17" t="str">
            <v>Средняя общеобразовательная школа «Гимназия № 1» в г. Ханты-Мансийске. Блок 2</v>
          </cell>
          <cell r="F17" t="str">
            <v>1150 учащ.</v>
          </cell>
          <cell r="G17" t="str">
            <v>2018-2019 (ПИР);
2020-2023 (СМР)</v>
          </cell>
        </row>
        <row r="18">
          <cell r="E18" t="str">
            <v>II-я очередь МБОУ СОШ № 8 в городе Ханты-Мансийске</v>
          </cell>
          <cell r="F18" t="str">
            <v>600 учащ.</v>
          </cell>
          <cell r="G18" t="str">
            <v>2016-2018 (ПИР);
2019-2021 (СМР)</v>
          </cell>
        </row>
        <row r="19">
          <cell r="E19" t="str">
            <v xml:space="preserve">Средняя общеобразовательная школа в микрорайоне 33 г. Сургута </v>
          </cell>
          <cell r="F19" t="str">
            <v>900 мест</v>
          </cell>
          <cell r="G19" t="str">
            <v>2017-2018 (ПИР);
2019-2021 (СМР)</v>
          </cell>
        </row>
        <row r="20">
          <cell r="E20" t="str">
            <v>Средняя школа, пгт. Березово</v>
          </cell>
          <cell r="F20" t="str">
            <v>700 учащ.</v>
          </cell>
          <cell r="G20" t="str">
            <v>2020 (ПИР);
2021-2023 (СМР)</v>
          </cell>
        </row>
        <row r="21">
          <cell r="E21" t="str">
            <v>Школа-детский сад в д. Ушья</v>
          </cell>
          <cell r="F21" t="str">
            <v>80 учащ./ 40 мест</v>
          </cell>
          <cell r="G21" t="str">
            <v>2019-2020 (ПИР);
2020-2022 (СМР)</v>
          </cell>
        </row>
        <row r="22">
          <cell r="E22" t="str">
            <v>Образовательно-культурный комплекс в д. Хулимсунт</v>
          </cell>
          <cell r="F22" t="str">
            <v>140 учащ./ 75 мест</v>
          </cell>
          <cell r="G22" t="str">
            <v>2007-2012 (ПИР); 
2015-2021 (СМР)</v>
          </cell>
        </row>
        <row r="23">
          <cell r="E23" t="str">
            <v>Средняя общеобразовательная школа в 17 микрорайоне г. Нефтеюганска (Общеобразовательная организация с углубленным изучением отдельных предметов с универсальной безбарьерной средой)</v>
          </cell>
          <cell r="F23" t="str">
            <v>1600 учащ.</v>
          </cell>
          <cell r="G23" t="str">
            <v>2020 (ПИР);
2021-2022 (СМР)</v>
          </cell>
        </row>
        <row r="24">
          <cell r="E24" t="str">
            <v>Средняя общеобразовательная школа № 9 в микрорайоне 39 г. Сургута. Блок 2</v>
          </cell>
          <cell r="F24" t="str">
            <v>550 учащ.</v>
          </cell>
          <cell r="G24" t="str">
            <v>2019 (ПИР);
2020-2022 (СМР)</v>
          </cell>
        </row>
        <row r="25">
          <cell r="E25" t="str">
            <v>Средняя общеобразовательная школа в микрорайоне 5А г. Сургут (Общеобразовательная организация с универсальной безбарьерной средой)</v>
          </cell>
          <cell r="F25" t="str">
            <v>1500 учащ.</v>
          </cell>
          <cell r="G25" t="str">
            <v>2020 (ПИР);
2021-2022 (СМР)</v>
          </cell>
        </row>
        <row r="26">
          <cell r="E26" t="str">
            <v>Средняя общеобразовательная школа в микрорайоне 34 г. Сургута (Общеобразовательная организация с универсальной безбарьерной средой)</v>
          </cell>
          <cell r="F26" t="str">
            <v>1500 учащ.</v>
          </cell>
          <cell r="G26" t="str">
            <v>2020 (ПИР);
2021-2022 (СМР)</v>
          </cell>
        </row>
        <row r="27">
          <cell r="E27" t="str">
            <v>Средняя общеобразовательная школа в микрорайоне 30А г. Сургута (Общеобразовательная организация с универсальной безбарьерной средой)</v>
          </cell>
          <cell r="F27" t="str">
            <v>1500 учащ.</v>
          </cell>
          <cell r="G27" t="str">
            <v>2020 (ПИР);
2021-2022 (СМР)</v>
          </cell>
        </row>
        <row r="28">
          <cell r="E28" t="str">
            <v>Средняя общеобразовательная школа в микрорайоне 38 г. Сургута (Общеобразовательная организация с универсальной безбарьерной средой)</v>
          </cell>
          <cell r="F28" t="str">
            <v>1500 учащ.</v>
          </cell>
          <cell r="G28" t="str">
            <v>2020 (ПИР);
2021-2023 (СМР)</v>
          </cell>
        </row>
        <row r="29">
          <cell r="E29" t="str">
            <v>Средняя школа на 1056 учащихся в микрорайоне Учхоз города Ханты-Мансийска</v>
          </cell>
          <cell r="F29" t="str">
            <v>1056 учащ.</v>
          </cell>
          <cell r="G29" t="str">
            <v>2019 (ПИР);
2020-2021 (СМР)</v>
          </cell>
        </row>
        <row r="30">
          <cell r="E30" t="str">
            <v>Средняя школа на 1725 учащихся в микрорайоне Иртыш-2 города Ханты-Мансийска</v>
          </cell>
          <cell r="F30" t="str">
            <v>1725 учащ.</v>
          </cell>
          <cell r="G30" t="str">
            <v>2019 (ПИР);
2020-2021 (СМР)</v>
          </cell>
        </row>
        <row r="31">
          <cell r="E31" t="str">
            <v>Общеобразовательная школа на 1125 учащихся в квартале № 25 г.Нижневартовска (Общеобразовательная организация с универсальной безбарьерной средой)</v>
          </cell>
          <cell r="F31" t="str">
            <v>1125 учащ.</v>
          </cell>
          <cell r="G31" t="str">
            <v>2019 (ПИР);
2021-2022 (СМР)</v>
          </cell>
        </row>
        <row r="32">
          <cell r="E32" t="str">
            <v>Общеобразовательная школа на 1125 учащихся в 9А микрорайоне г.Нижневартовска (Общеобразовательная организация с универсальной безбарьерной средой)</v>
          </cell>
          <cell r="F32" t="str">
            <v>1125 учащ.</v>
          </cell>
          <cell r="G32" t="str">
            <v>2021-2022 (ПИР);
2022-2025 (СМР)</v>
          </cell>
        </row>
        <row r="33">
          <cell r="E33" t="str">
            <v>Средняя общеобразовательная школа в Восточном микрорайоне г. Нягани на 1125 мест (Общеобразовательная организация с углубленным изучением отдельных предметов с универсальной безбарьерной средой)</v>
          </cell>
          <cell r="F33" t="str">
            <v>1125 учащ.</v>
          </cell>
          <cell r="G33" t="str">
            <v>2019 (ПИР);
2021-2022 (СМР)</v>
          </cell>
        </row>
        <row r="34">
          <cell r="E34" t="str">
            <v>Средняя общеобразовательная школа в п. Солнечный (Общеобразовательная организация с универсальной безбарьерной средой)</v>
          </cell>
          <cell r="F34" t="str">
            <v>1100 учащ.</v>
          </cell>
          <cell r="G34" t="str">
            <v>2019 (ПИР);
2020-2021 (СМР)</v>
          </cell>
        </row>
        <row r="35">
          <cell r="E35" t="str">
            <v>Средняя общеобразовательная школа, пгт. Нижнесортымский (Общеобразовательная организация с универсальной безбарьерной средой)</v>
          </cell>
          <cell r="F35" t="str">
            <v>1100 учащ.</v>
          </cell>
          <cell r="G35" t="str">
            <v>2019 (ПИР);
2020-2021 (СМР)</v>
          </cell>
        </row>
        <row r="36">
          <cell r="E36" t="str">
            <v>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</v>
          </cell>
          <cell r="F36" t="str">
            <v>900 учащ.</v>
          </cell>
          <cell r="G36" t="str">
            <v>2022
 (приобретение)</v>
          </cell>
        </row>
        <row r="37">
          <cell r="E37" t="str">
            <v>Детский сад на 200 мест в пгт. Междуреченский, Ханты-Мансийского автономного округа</v>
          </cell>
          <cell r="F37" t="str">
            <v>200 мест</v>
          </cell>
          <cell r="G37" t="str">
            <v>2021
(приобретение)</v>
          </cell>
        </row>
        <row r="38">
          <cell r="E38" t="str">
            <v>Детский сад на 300 мест, п. Нижнесортымский, микрорайон № 8</v>
          </cell>
          <cell r="F38" t="str">
            <v>300 мест</v>
          </cell>
          <cell r="G38" t="str">
            <v>2021
(приобретение)</v>
          </cell>
        </row>
        <row r="39">
          <cell r="E39" t="str">
            <v>Детский сад, п. Солнечный</v>
          </cell>
          <cell r="F39" t="str">
            <v>300 мест</v>
          </cell>
          <cell r="G39" t="str">
            <v>2021
(приобретение)</v>
          </cell>
        </row>
        <row r="40">
          <cell r="E40" t="str">
            <v>Нежилое здание для размещения дошкольной образовательной организации</v>
          </cell>
          <cell r="F40" t="str">
            <v>120 мест</v>
          </cell>
          <cell r="G40" t="str">
            <v>2021 
приобретение</v>
          </cell>
        </row>
        <row r="41">
          <cell r="E41" t="str">
            <v>Строительство СДК п. Горноправдинск</v>
          </cell>
          <cell r="F41" t="str">
            <v>300/40000/100/3176,41 мест/томов книжного фонда/уч./кв.м</v>
          </cell>
          <cell r="G41" t="str">
            <v>2014-2015, 2019
(ПИР);
2020-2021 (СМР)</v>
          </cell>
        </row>
        <row r="42">
          <cell r="E42" t="str">
            <v>Спортивный комплекс «Центр боевых искусств»</v>
          </cell>
          <cell r="F42" t="str">
            <v>214 чел./час ; 5156 м2  ; 200 зрит. мест</v>
          </cell>
          <cell r="G42" t="str">
            <v>2023-2024</v>
          </cell>
        </row>
        <row r="43">
          <cell r="E43" t="str">
            <v>Многофункциональный спортивный комплекс в г. Нефтеюганске</v>
          </cell>
          <cell r="F43" t="str">
            <v>580 посещений в смену
12919 кв.м.</v>
          </cell>
          <cell r="G43" t="str">
            <v>2018-2019 (ПИР);
2020-2022 (СМР)</v>
          </cell>
        </row>
        <row r="44">
          <cell r="E44" t="str">
            <v>Пожарное депо на 2 автомашины в п. Усть-Юган</v>
          </cell>
          <cell r="F44" t="str">
            <v>2/564,53 а/м/кв.м</v>
          </cell>
          <cell r="G44" t="str">
            <v>2012-2013, 2020
(ПИР);
2014-2017, 2021
(СМР)</v>
          </cell>
        </row>
        <row r="45">
          <cell r="E45" t="str">
            <v>Магистральные и внутриквартальные инженерные сети застройки жилыми домами поселка Пионерный города Когалыма</v>
          </cell>
          <cell r="F45" t="str">
            <v>61,94 км</v>
          </cell>
          <cell r="G45" t="str">
            <v>2010-2021 (СМР)</v>
          </cell>
        </row>
        <row r="46">
          <cell r="E46" t="str">
            <v>Инженерное обеспечение 17 микрорайона г.Нефтеюганска вдоль ул. Нефтяников (участок от ул. Романа Кузоваткина до ул. Набережная)</v>
          </cell>
          <cell r="F46" t="str">
            <v>1721,3 м</v>
          </cell>
          <cell r="G46" t="str">
            <v>2018-2019 (ПИР);
2021 (СМР)</v>
          </cell>
        </row>
        <row r="47">
          <cell r="E47" t="str">
            <v>Сооружение, сети теплоснабжения в 2-х трубном исполнении, микрорайон 15 от ТК-1 и ТК-6 до ТК-4. Реестр. № 529125 (участок от ТК 1-15 мкр. до МК 14-23 Неф)</v>
          </cell>
          <cell r="F47" t="str">
            <v>1204,5 м</v>
          </cell>
          <cell r="G47" t="str">
            <v>2017-2019 (ПИР);
2021 (СМР)</v>
          </cell>
        </row>
        <row r="48">
          <cell r="E48" t="str">
            <v>Улица Первопоселенцев от улицы Северной до улицы Нововартовской г. Нижневартовска</v>
          </cell>
          <cell r="F48" t="str">
            <v>1,155 км</v>
          </cell>
          <cell r="G48" t="str">
            <v>2014- 2015 (ПИР);
2021-2024 (СМР)</v>
          </cell>
        </row>
        <row r="49">
          <cell r="E49" t="str">
            <v>Город Нижневартовск. Улица Северная от улицы Интернациональная до улицы Первопоселенцев. Улица Героев Самотлора от улицы №21 до улицы Северной</v>
          </cell>
          <cell r="F49" t="str">
            <v>1,3128 км</v>
          </cell>
          <cell r="G49" t="str">
            <v>2014- 2015 (ПИР);
2021-2024 (СМР)</v>
          </cell>
        </row>
        <row r="50">
          <cell r="E50" t="str">
            <v>Сети канализации микрорайонов индивидуальной застройки мкр. 5,7 в г. Югорске</v>
          </cell>
          <cell r="F50" t="str">
            <v>10511 м</v>
          </cell>
          <cell r="G50" t="str">
            <v>2013-2014,
2019-2022
(СМР)</v>
          </cell>
        </row>
        <row r="51">
          <cell r="E51" t="str">
            <v xml:space="preserve">Комплексный межмуниципальный полигон твердых коммунальных отходов для городов Нефтеюганска и Пыть-Яха, поселений Нефтеюганского района Ханты-Мансийского автономного округа - Югры </v>
          </cell>
          <cell r="F51" t="str">
            <v>90 тыс.тонн/год</v>
          </cell>
          <cell r="G51" t="str">
            <v>2017-2019 (ПИР);
2019-2021 (СМР)</v>
          </cell>
        </row>
        <row r="52">
          <cell r="E52" t="str">
            <v>Комплексный межмуниципальный полигон твердых коммунальных отходов для городов Нижневартовска и Мегиона, поселений Нижневартовского района Ханты-Мансийского автономного округа - Югры</v>
          </cell>
          <cell r="F52" t="str">
            <v>180 тыс.тонн/год</v>
          </cell>
          <cell r="G52" t="str">
            <v>2020-2021 (ПИР);
2021-2023 (СМР)</v>
          </cell>
        </row>
        <row r="53">
          <cell r="E53" t="str">
            <v>Комплексный межмуниципальный полигон твердых коммунальных отходов для города Нягань, поселений Октябрьского района Ханты-Мансийского автономного округа - Югры</v>
          </cell>
          <cell r="F53" t="str">
            <v>35 тыс.тонн/год</v>
          </cell>
          <cell r="G53" t="str">
            <v>2020-2021 (ПИР);
2021-2023 (СМР)</v>
          </cell>
        </row>
        <row r="54">
          <cell r="E54" t="str">
            <v xml:space="preserve">Комплексный межмуниципальный полигон твердых коммунальных отходов для города Ханты-Мансийска, поселений Ханты-Мансийского района Ханты-Мансийского автономного округа - Югры </v>
          </cell>
          <cell r="F54" t="str">
            <v>50 тыс. тонн/год</v>
          </cell>
          <cell r="G54" t="str">
            <v>2022-2023 (ПИР);
2023-2024 (СМР)</v>
          </cell>
        </row>
        <row r="55">
          <cell r="E55" t="str">
            <v xml:space="preserve">Комплексный межмуниципальный полигон твердых коммунальных отходов для Сургут, Когалым, поселений Сургутского района Ханты-Мансийского автономного округа - Югры </v>
          </cell>
          <cell r="F55" t="str">
            <v>235 тыс. тонн/год</v>
          </cell>
          <cell r="G55" t="str">
            <v>2022-2023 (ПИР);
2023-2024 (СМР)</v>
          </cell>
        </row>
        <row r="56">
          <cell r="E56" t="str">
            <v>Фильтровальная станция, производительностью 20 000 м3 в сутки</v>
          </cell>
          <cell r="F56" t="str">
            <v>20000 куб.м./ сут</v>
          </cell>
          <cell r="G56" t="str">
            <v>2020 (ПИР);
2021-2022 (СМР)</v>
          </cell>
        </row>
        <row r="57">
          <cell r="E57" t="str">
            <v>Питьевое водоснабжение г. Нягань (Корректировка РП и технологической схемы станции очистки воды) Полное развитие</v>
          </cell>
          <cell r="F57" t="str">
            <v>20000 куб.м./ сут</v>
          </cell>
          <cell r="G57" t="str">
            <v>2021-2022 (ПИР);
2019-2021, 2023-2024
(СМР)</v>
          </cell>
        </row>
        <row r="58">
          <cell r="E58" t="str">
            <v>Реконструкция ВОС-1 (2 очередь), г. Пыть-Ях. 2 этап</v>
          </cell>
          <cell r="F58" t="str">
            <v>4500 куб.м./сут</v>
          </cell>
          <cell r="G58" t="str">
            <v>2012, 2019-2020 
(ПИР);  
2014-2015, 2020-2021 (СМР)</v>
          </cell>
        </row>
        <row r="59">
          <cell r="E59" t="str">
            <v>Реконструкция ВОС-3 в г. Пыть-Ях</v>
          </cell>
          <cell r="F59" t="str">
            <v>12000 куб.м./сут.</v>
          </cell>
          <cell r="G59" t="str">
            <v>2014-2019 (ПИР);
2019-2021 (СМР)</v>
          </cell>
        </row>
        <row r="60">
          <cell r="E60" t="str">
            <v>Строительство канализационных очистных сооружений в с. Казым Белоярского района</v>
          </cell>
          <cell r="F60" t="str">
            <v>200 куб.м./сут.</v>
          </cell>
          <cell r="G60" t="str">
            <v>2014-2016, 2020 
(ПИР);   
2021-2022 (СМР)</v>
          </cell>
        </row>
        <row r="61">
          <cell r="E61" t="str">
            <v>Обеспечение водоснабжением г. Белоярский</v>
          </cell>
          <cell r="F61" t="str">
            <v>7500 куб.м./сут.</v>
          </cell>
          <cell r="G61" t="str">
            <v>2016-2018 (ПИР);
2021-2023 (СМР)</v>
          </cell>
        </row>
        <row r="62">
          <cell r="E62" t="str">
            <v>Реконструкция и расширение канализационных очистных сооружений до 2000 м3/сут. в пгт. Березово</v>
          </cell>
          <cell r="F62" t="str">
            <v>2000 куб.м/сут</v>
          </cell>
          <cell r="G62" t="str">
            <v>2020 (ПИР);
2021-2024 (СМР)</v>
          </cell>
        </row>
        <row r="63">
          <cell r="E63" t="str">
            <v>Реконструкция котельной на 6 МВт пгт. Березово, ул. Аэропорт, 6а</v>
          </cell>
          <cell r="F63" t="str">
            <v>6 МВт</v>
          </cell>
          <cell r="G63" t="str">
            <v>2020 (ПИР);
2021-2022 (СМР)</v>
          </cell>
        </row>
        <row r="64">
          <cell r="E64" t="str">
            <v>Строительство блочно-модульной котельной тепловой мощностью 18 МВт с заменой участка тепловой сети в пгт. Игрим</v>
          </cell>
          <cell r="F64" t="str">
            <v>18 МВт</v>
          </cell>
          <cell r="G64" t="str">
            <v>2020 (ПИР);
2021-2024 (СМР)</v>
          </cell>
        </row>
        <row r="65">
          <cell r="E65" t="str">
            <v>Реконструкция водоочистных сооружений в пгт. Пойковский  Нефтеюганского района</v>
          </cell>
          <cell r="F65" t="str">
            <v>8000 куб.м/сут</v>
          </cell>
          <cell r="G65" t="str">
            <v>2019-2020 (ПИР);
2021-2022 (СМР)</v>
          </cell>
        </row>
        <row r="66">
          <cell r="E66" t="str">
            <v>Реконструкция водозаборных и водоочистных сооружений пгт. Приобье</v>
          </cell>
          <cell r="F66" t="str">
            <v>800 куб.м/сут</v>
          </cell>
          <cell r="G66" t="str">
            <v>2019-2020 (ПИР);
2021-2022 (СМР)</v>
          </cell>
        </row>
        <row r="67">
          <cell r="E67" t="str">
            <v>Водоотведение д. Русскинская</v>
          </cell>
          <cell r="F67" t="str">
            <v>200 куб.м/сут</v>
          </cell>
          <cell r="G67" t="str">
            <v>2010-2013, 2016-2019 (ПИР);
 2011-2013, 2020-2021 (СМР)</v>
          </cell>
        </row>
        <row r="68">
          <cell r="E68" t="str">
            <v>Водозаборные очистные сооружения 16000 м3/сут. Водоочистная станция 8000 м3/сут.» Реконструкция станции обезжелезивания Ханты-Мансийский автономный округ - Югра, Тюменская обл., Сургутский район, г.п. Федоровский</v>
          </cell>
          <cell r="F68" t="str">
            <v>8000 куб.м/сут</v>
          </cell>
          <cell r="G68" t="str">
            <v>2013, 2020 (ПИР);  
2022-2023 (СМР)</v>
          </cell>
        </row>
        <row r="69">
          <cell r="E69" t="str">
            <v>Многофункциональный вокзал на ст.Приобье Октябрьского района. Крытый надземный переход</v>
          </cell>
          <cell r="F69" t="str">
            <v>300/0,090 пассажиров в сутки/км</v>
          </cell>
          <cell r="G69" t="str">
            <v>2015-2021 (ПИР)</v>
          </cell>
        </row>
        <row r="70">
          <cell r="E70" t="str">
            <v>Строительство железнодорожного вокзала на станции Нягань</v>
          </cell>
          <cell r="F70" t="str">
            <v>299/3757 пассажиров/кв.м</v>
          </cell>
          <cell r="G70" t="str">
            <v>2006-2021 (СМР)</v>
          </cell>
        </row>
        <row r="71">
          <cell r="E71" t="str">
            <v>Строительство автомобильной дороги г. Тюмень - п.Нижняя тавда - п. Междуреченский - г.Урай - г.Нягань - п.Приобье на участке г.Тюмень - п.Нижняя Тавда - п.Междуречнский. II очередь VIII пусковой комплекс Куминкий - Тынкуль</v>
          </cell>
          <cell r="F71" t="str">
            <v>41,5 км</v>
          </cell>
          <cell r="G71" t="str">
            <v>2005-2010 (ПИР);
2012-2021 (СМР)</v>
          </cell>
        </row>
        <row r="72">
          <cell r="E72" t="str">
            <v>Строительство автомобильной дороги г.Урай - п.Половинка</v>
          </cell>
          <cell r="F72" t="str">
            <v>16,951 км</v>
          </cell>
          <cell r="G72" t="str">
            <v>2017-2020 (ПИР);
2020-2022 (СМР)</v>
          </cell>
        </row>
        <row r="73">
          <cell r="E73" t="str">
            <v>Автомобильная дорога пгт.Куминский - граница  Ханты-Мансийского автономного округа – Югры и Свердловской области (ОИ)</v>
          </cell>
          <cell r="F73" t="str">
            <v>25 км</v>
          </cell>
          <cell r="G73" t="str">
            <v>2021 (ОИ)</v>
          </cell>
        </row>
        <row r="74">
          <cell r="E74" t="str">
            <v>Автомобильная дорога Нефтеюганск - левый берег р.Обь. Реконструкция мостового перехода через протоку Чеускино на км 5+367</v>
          </cell>
          <cell r="F74" t="str">
            <v>100/400 м/м</v>
          </cell>
          <cell r="G74" t="str">
            <v>2017-2020 (ПИР);
2021-2022 (СМР)</v>
          </cell>
        </row>
        <row r="75">
          <cell r="E75" t="str">
            <v>Автомобильная дорога Подъезд к п.Сингапай. Реконструкция мостового перехода через протоку Чеускино на км 3+847</v>
          </cell>
          <cell r="F75" t="str">
            <v>100/570 м/м</v>
          </cell>
          <cell r="G75" t="str">
            <v>2022 (ПИР);
2023 (СМР)</v>
          </cell>
        </row>
        <row r="76">
          <cell r="E76" t="str">
            <v>Автомобильная дорога г.Сургут - г.Нижневартовск. Реконструкция участка км 181 - км 193</v>
          </cell>
          <cell r="F76" t="str">
            <v>10,154 км</v>
          </cell>
          <cell r="G76" t="str">
            <v>2008-2009, 2020-2021 (ПИР);
2022-2024 (СМР)</v>
          </cell>
        </row>
        <row r="77">
          <cell r="E77" t="str">
            <v>Транспортная развязка в 2-х уровнях на пересечении автомобильных дорог г.Нижневартовск - г.Радужный и Восточного объезда г.Нижневартовска</v>
          </cell>
          <cell r="F77" t="str">
            <v>5,791 км</v>
          </cell>
          <cell r="G77" t="str">
            <v>2006-2007, 2020-2021 (ПИР);
2022-2024 (СМР)</v>
          </cell>
        </row>
        <row r="78">
          <cell r="E78" t="str">
            <v xml:space="preserve">Реконструкция автомобильной дороги г.Сургут - г.Нижневартовск, км 198 - км 212 </v>
          </cell>
          <cell r="F78">
            <v>13.632999999999999</v>
          </cell>
          <cell r="G78" t="str">
            <v>2007-2009, 2021-2023 (ПИР);
2023-2026 (СМР)</v>
          </cell>
        </row>
        <row r="79">
          <cell r="E79" t="str">
            <v>Автомобильная дорога г.Лангепас - г.Покачи. Реконструкция мостового перехода через Ручей на км 49+584</v>
          </cell>
          <cell r="F79" t="str">
            <v>0,42 км</v>
          </cell>
          <cell r="G79" t="str">
            <v>2023 (ПИР);
2024 (СМР)</v>
          </cell>
        </row>
        <row r="80">
          <cell r="E80" t="str">
            <v xml:space="preserve">Автомобильная дорога Обход (объездная дорога) г.Радужный. Реконструкция мостового перехода через реку Нарым-Еган на км 18+854 </v>
          </cell>
          <cell r="F80" t="str">
            <v>0,141 км</v>
          </cell>
          <cell r="G80" t="str">
            <v>2021 (ПИР);
2022-2023 (СМР)</v>
          </cell>
        </row>
        <row r="81">
          <cell r="E81" t="str">
            <v>Автомобильная дорога Сургут - Нижневартовск. Реконструкция мостового перехода через реку Ватинский Еган на км 142+973</v>
          </cell>
          <cell r="F81" t="str">
            <v>0,42 км</v>
          </cell>
          <cell r="G81" t="str">
            <v>2021-2022 (ПИР);
2023-2025 (СМР)</v>
          </cell>
        </row>
        <row r="82">
          <cell r="E82" t="str">
            <v xml:space="preserve">Автомобильная дорога Сургут - Нижневартовск. Реконструкция мостового перехода через Ручей на км 175+071 </v>
          </cell>
          <cell r="F82" t="str">
            <v>0,62 км</v>
          </cell>
          <cell r="G82" t="str">
            <v>2023 (ПИР);
2024-2025 (СМР)</v>
          </cell>
        </row>
        <row r="83">
          <cell r="E83" t="str">
            <v xml:space="preserve">Автомобильная дорога Сургут - Нижневартовск. Реконструкция мостового перехода через реку Рязанка на км 217+880 </v>
          </cell>
          <cell r="F83" t="str">
            <v>0,58 км</v>
          </cell>
          <cell r="G83" t="str">
            <v>2023-2024 (ПИР);
2024-2025 (СМР)</v>
          </cell>
        </row>
        <row r="84">
          <cell r="E84" t="str">
            <v>Реконструкция автомобильной дороги г.Югорск - пгт.Таежный</v>
          </cell>
          <cell r="F84" t="str">
            <v>18,53 км</v>
          </cell>
          <cell r="G84" t="str">
            <v>2003-2010, 2014-2020 (ПИР); 
2021-2022 (СМР)</v>
          </cell>
        </row>
        <row r="85">
          <cell r="E85" t="str">
            <v>Автомобильная дорога Сургут - Нижневартовск, км 12 - км 34. Реконструкция участка км 18 - км 34</v>
          </cell>
          <cell r="F85" t="str">
            <v>15,224 км</v>
          </cell>
          <cell r="G85" t="str">
            <v>2021-2022 (ПИР);
2023-2024 (СМР)</v>
          </cell>
        </row>
        <row r="86">
          <cell r="E86" t="str">
            <v>Реконструкция автомобильной дороги Сургут - Лянтор, км 21 - км 33</v>
          </cell>
          <cell r="F86" t="str">
            <v>11,2 км</v>
          </cell>
          <cell r="G86" t="str">
            <v>2017-2020 (ПИР);
2021-2023 (СМР)</v>
          </cell>
        </row>
        <row r="87">
          <cell r="E87" t="str">
            <v>Автомобильная дорога г.Сургут - г.Лянтор. Реконструкция участка км 31+800 – км 42+320</v>
          </cell>
          <cell r="F87" t="str">
            <v>9,124 км</v>
          </cell>
          <cell r="G87" t="str">
            <v>2020-2021 (ПИР);
 2022-2023 (СМР)</v>
          </cell>
        </row>
        <row r="88">
          <cell r="E88" t="str">
            <v>Автомобильная дорога г. Сургут – г. Лянтор. Реконструкция участка км 64+500 – км 72+200</v>
          </cell>
          <cell r="F88" t="str">
            <v>7,7 км</v>
          </cell>
          <cell r="G88" t="str">
            <v>2022-2023 (ПИР);
2025-2027 (СМР)</v>
          </cell>
        </row>
        <row r="89">
          <cell r="E89" t="str">
            <v>Мостовой переход через реку Обь в районе г. Сургут</v>
          </cell>
          <cell r="F89" t="str">
            <v>43,9 км</v>
          </cell>
          <cell r="G89" t="str">
            <v>2019-2020 (ПИР);
2021-2024 (СМР)</v>
          </cell>
        </row>
        <row r="90">
          <cell r="E90" t="str">
            <v>Проезд Восточный от улицы Героев Самотлора до улицы Первопоселенцев</v>
          </cell>
          <cell r="F90" t="str">
            <v>0,64 км</v>
          </cell>
          <cell r="G90" t="str">
            <v>2014-2015 (ПИР);
 2021-2022 (СМР)</v>
          </cell>
        </row>
        <row r="91">
          <cell r="E91" t="str">
            <v>ул. Первопоселенцев</v>
          </cell>
          <cell r="F91" t="str">
            <v>1,155 км</v>
          </cell>
          <cell r="G91" t="str">
            <v>2014-2015 (ПИР); 
2021-2024 (СМР)</v>
          </cell>
        </row>
        <row r="92">
          <cell r="E92" t="str">
            <v>Объездная автомобильная дорога г. Сургута (Объездная автомобильная дорога 1 «З», VII пусковой комплекс, съезд на ул. Геологическую)</v>
          </cell>
          <cell r="F92" t="str">
            <v>0,64759 км</v>
          </cell>
          <cell r="G92" t="str">
            <v>2014-2017 (ПИР);
2019-2021 (СМР)</v>
          </cell>
        </row>
        <row r="93">
          <cell r="E93" t="str">
            <v>Улица 5 «З» от Нефтеюганского шоссе до ул. 39 «З»</v>
          </cell>
          <cell r="F93" t="str">
            <v>0,95434 км</v>
          </cell>
          <cell r="G93" t="str">
            <v>2013-2018 (ПИР);
2019-2021 (СМР)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in_srv_file\Users\Users\groshevaOP\AppData\Local\Microsoft\Windows\Temporary%20Internet%20Files\Content.Outlook\LESR5QS9\&#1055;&#1077;&#1088;&#1077;&#1095;&#1077;&#1085;&#1100;%20&#1086;&#1073;&#1098;&#1077;&#1082;&#1090;&#1086;&#1074;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in_srv_file\Users\Users\groshevaOP\AppData\Local\Microsoft\Windows\Temporary%20Internet%20Files\Content.Outlook\LESR5QS9\&#1055;&#1077;&#1088;&#1077;&#1095;&#1077;&#1085;&#1100;%20&#1086;&#1073;&#1098;&#1077;&#1082;&#1090;&#1086;&#1074;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microsoft.com/office/2006/relationships/xlExternalLinkPath/xlPathMissing" Target="044.%20&#1044;&#1072;&#1085;&#1085;&#1099;&#1077;%20&#1087;&#1086;%20&#1087;&#1077;&#1088;&#1077;&#1095;&#1085;&#1102;%20&#1088;&#1077;&#1072;&#1083;&#1080;&#1079;&#1091;&#1077;&#1084;&#1099;&#1093;%20&#1086;&#1073;&#1098;&#1077;&#1082;&#1090;&#1086;&#1074;%20&#1085;&#1072;%202021-2023%20&#1075;&#1086;&#1076;&#1099;.xlsx" TargetMode="External"/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Автор" refreshedDate="44131.498988541665" createdVersion="4" refreshedVersion="4" minRefreshableVersion="3" recordCount="86">
  <cacheSource type="worksheet">
    <worksheetSource ref="A7:AA93" sheet="Ввод информации" r:id="rId2"/>
  </cacheSource>
  <cacheFields count="27">
    <cacheField name="1" numFmtId="0">
      <sharedItems containsSemiMixedTypes="0" containsString="0" containsNumber="1" containsInteger="1" minValue="1" maxValue="86"/>
    </cacheField>
    <cacheField name="2" numFmtId="0">
      <sharedItems count="36">
        <s v="г. Сургут"/>
        <s v="р-н Советский"/>
        <s v="г. Урай"/>
        <s v="г. Нижневартовск"/>
        <s v="р-н Ханты-Мансийский"/>
        <s v="г. Когалым"/>
        <s v="г. Югорск"/>
        <s v="г. Пыть-Ях"/>
        <s v="г. Нефтеюганск"/>
        <s v="г. Ханты-Мансийск"/>
        <s v="р-н Березовский"/>
        <s v="р-н Кондинский"/>
        <s v="г. Нягань"/>
        <s v="р-н Сургутский"/>
        <s v="р-н Нефтеюганский"/>
        <s v="р-н Нижневартовский"/>
        <s v="р-н Октябрьский"/>
        <s v="р-н Белоярский"/>
        <s v="Октябрьский район" u="1"/>
        <s v="Белоярский район" u="1"/>
        <s v="город Пыть-Ях" u="1"/>
        <s v="Нижневартовский район" u="1"/>
        <s v="город Когалым" u="1"/>
        <s v="Ханты-Мансийский район" u="1"/>
        <s v="город Сургут" u="1"/>
        <s v="город Нефтеюганск" u="1"/>
        <s v="Сургутский район" u="1"/>
        <s v="Березовский район" u="1"/>
        <s v="Советский район" u="1"/>
        <s v="город Нижневартовск" u="1"/>
        <s v="Нефтеюганский район" u="1"/>
        <s v="город Ханты-Мансийск" u="1"/>
        <s v="Кондинский район" u="1"/>
        <s v="р-н Октябрьский район" u="1"/>
        <s v="город Югорск" u="1"/>
        <s v="город Нягань" u="1"/>
      </sharedItems>
    </cacheField>
    <cacheField name="3" numFmtId="0">
      <sharedItems count="13">
        <s v="Справочно:_x000a_ Государственная программа автономного округа «Современное здравоохранение»"/>
        <s v="Государственная программа автономного округа «Современное здравоохранение»"/>
        <s v="Справочно: _x000a_Государственная программа «Сотрудничество»"/>
        <s v="Государственная программа автономного округа «Развитие образования»"/>
        <s v="Государственная программа автономного округа «Культурное пространство»"/>
        <s v="Государственная программа автономного округа «Развитие физической культуры и спорта»"/>
        <s v="Государственная программа автономного округа «Безопасность жизнедеятельности»"/>
        <s v="Государственная программа автономного округа «Развитие жилищной сферы»"/>
        <s v="Государственная программа автономного округа «Экологическая безопасность»"/>
        <s v="Государственная программа автономного округа «Жилищно-коммунальный комплекс и городская среда»"/>
        <s v="Государственная программа автономного округа «Современная транспортная система»"/>
        <s v="Государственная программа автономного округа «Развитие жилищной инфраструктуры»" u="1"/>
        <s v="Справочно: Государственная программа автономного округа «Современное здравоохранение»" u="1"/>
      </sharedItems>
    </cacheField>
    <cacheField name="4" numFmtId="0">
      <sharedItems count="7">
        <s v="государственно-частное партнерство"/>
        <s v="прямые инвестиции"/>
        <s v="концессия"/>
        <s v="прямые инвестиции "/>
        <s v="приобретение объектов недвижимого имущества"/>
        <s v="прямые инвестиции_x000a_(программа &quot;Сотрудничество&quot;)" u="1"/>
        <s v="прямые инвестиции _x000a_(программа &quot;Сотрудничество&quot;)" u="1"/>
      </sharedItems>
    </cacheField>
    <cacheField name="5" numFmtId="0">
      <sharedItems count="107">
        <s v="Сургутский окружной клинический центр охраны материнства и детства "/>
        <s v="Реконструкция больничного комплекса на 235 коек и 665 посещений в смену в г. Советский Советского района.  (ПИР)"/>
        <s v="Стационар с прачечной в г. Урай"/>
        <s v="Центральная больница на 1100 коек в г. Нижневартовске (1 и 2 очереди)"/>
        <s v="Участковая больница на 50 коек/135 посещений в смену в п. Горноправдинск Ханты-Мансийского района"/>
        <s v="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«Когалымский политехнический колледж» в г. Когалым (Общежитие кампусного типа на 100 мест)"/>
        <s v="Реконструкция и расширение здания Югорского политехнического колледжа"/>
        <s v="Строительство Окружного сборного пункта"/>
        <s v="«Специальное (коррекционное) образовательное учреждение для обучающихся, воспитанников с отклонениями в развитии «Нефтеюганская специальная (коррекционная) общеобразовательная школа-интернат VIII вида»"/>
        <s v="Средняя общеобразовательная школа «Гимназия № 1» в г. Ханты-Мансийске. Блок 2"/>
        <s v="II-я очередь МБОУ СОШ № 8 в городе Ханты-Мансийске"/>
        <s v="Средняя общеобразовательная школа в микрорайоне 33 г. Сургута "/>
        <s v="Средняя школа, пгт. Березово"/>
        <s v="Школа-детский сад в д. Ушья"/>
        <s v="Образовательно-культурный комплекс в д. Хулимсунт"/>
        <s v="Средняя общеобразовательная школа в 17 микрорайоне г. Нефтеюганска (Общеобразовательная организация с углубленным изучением отдельных предметов с универсальной безбарьерной средой)"/>
        <s v="Средняя общеобразовательная школа № 9 в микрорайоне 39 г. Сургута. Блок 2"/>
        <s v="Средняя общеобразовательная школа в микрорайоне 5А г. Сургут (Общеобразовательная организация с универсальной безбарьерной средой)"/>
        <s v="Средняя общеобразовательная школа в микрорайоне 34 г. Сургута (Общеобразовательная организация с универсальной безбарьерной средой)"/>
        <s v="Средняя общеобразовательная школа в микрорайоне 30А г. Сургута (Общеобразовательная организация с универсальной безбарьерной средой)"/>
        <s v="Средняя общеобразовательная школа в микрорайоне 38 г. Сургута (Общеобразовательная организация с универсальной безбарьерной средой)"/>
        <s v="Средняя школа на 1056 учащихся в микрорайоне Учхоз города Ханты-Мансийска"/>
        <s v="Средняя школа на 1725 учащихся в микрорайоне Иртыш-2 города Ханты-Мансийска"/>
        <s v="Общеобразовательная школа на 1125 учащихся в квартале № 25 г.Нижневартовска (Общеобразовательная организация с универсальной безбарьерной средой)"/>
        <s v="Общеобразовательная школа на 1125 учащихся в 9А микрорайоне г.Нижневартовска (Общеобразовательная организация с универсальной безбарьерной средой)"/>
        <s v="Средняя общеобразовательная школа в Восточном микрорайоне г. Нягани на 1125 мест (Общеобразовательная организация с углубленным изучением отдельных предметов с универсальной безбарьерной средой)"/>
        <s v="Средняя общеобразовательная школа в п. Солнечный (Общеобразовательная организация с универсальной безбарьерной средой)"/>
        <s v="Средняя общеобразовательная школа, пгт. Нижнесортымский (Общеобразовательная организация с универсальной безбарьерной средой)"/>
        <s v="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"/>
        <s v="Детский сад на 200 мест в пгт. Междуреченский, Ханты-Мансийского автономного округа"/>
        <s v="Детский сад на 300 мест, п. Нижнесортымский, микрорайон № 8"/>
        <s v="Детский сад, п. Солнечный"/>
        <s v="Нежилое здание для размещения дошкольной образовательной организации"/>
        <s v="Строительство СДК п. Горноправдинск"/>
        <s v="Спортивный комплекс «Центр боевых искусств»"/>
        <s v="Многофункциональный спортивный комплекс в г. Нефтеюганске"/>
        <s v="Пожарное депо на 2 автомашины в п. Усть-Юган"/>
        <s v="Магистральные и внутриквартальные инженерные сети застройки жилыми домами поселка Пионерный города Когалыма"/>
        <s v="Инженерное обеспечение 17 микрорайона г.Нефтеюганска вдоль ул. Нефтяников (участок от ул. Романа Кузоваткина до ул. Набережная)"/>
        <s v="Сооружение, сети теплоснабжения в 2-х трубном исполнении, микрорайон 15 от ТК-1 и ТК-6 до ТК-4. Реестр. № 529125 (участок от ТК 1-15 мкр. до МК 14-23 Неф)"/>
        <s v="Улица Первопоселенцев от улицы Северной до улицы Нововартовской г. Нижневартовска"/>
        <s v="Город Нижневартовск. Улица Северная от улицы Интернациональная до улицы Первопоселенцев. Улица Героев Самотлора от улицы №21 до улицы Северной"/>
        <s v="Сети канализации микрорайонов индивидуальной застройки мкр. 5,7 в г. Югорске"/>
        <s v="Комплексный межмуниципальный полигон твердых коммунальных отходов для городов Нефтеюганска и Пыть-Яха, поселений Нефтеюганского района Ханты-Мансийского автономного округа - Югры "/>
        <s v="Комплексный межмуниципальный полигон твердых коммунальных отходов для городов Нижневартовска и Мегиона, поселений Нижневартовского района Ханты-Мансийского автономного округа - Югры"/>
        <s v="Комплексный межмуниципальный полигон твердых коммунальных отходов для города Нягань, поселений Октябрьского района Ханты-Мансийского автономного округа - Югры"/>
        <s v="Комплексный межмуниципальный полигон твердых коммунальных отходов для города Ханты-Мансийска, поселений Ханты-Мансийского района Ханты-Мансийского автономного округа - Югры "/>
        <s v="Комплексный межмуниципальный полигон твердых коммунальных отходов для Сургут, Когалым, поселений Сургутского района Ханты-Мансийского автономного округа - Югры "/>
        <s v="Фильтровальная станция, производительностью 20 000 м3 в сутки"/>
        <s v="Питьевое водоснабжение г. Нягань (Корректировка РП и технологической схемы станции очистки воды) Полное развитие"/>
        <s v="Реконструкция ВОС-1 (2 очередь), г. Пыть-Ях. 2 этап"/>
        <s v="Реконструкция ВОС-3 в г. Пыть-Ях"/>
        <s v="Строительство канализационных очистных сооружений в с. Казым Белоярского района"/>
        <s v="Обеспечение водоснабжением г. Белоярский"/>
        <s v="Реконструкция и расширение канализационных очистных сооружений до 2000 м3/сут. в пгт. Березово"/>
        <s v="Реконструкция котельной на 6 МВт пгт. Березово, ул. Аэропорт, 6а"/>
        <s v="Строительство блочно-модульной котельной тепловой мощностью 18 МВт с заменой участка тепловой сети в пгт. Игрим"/>
        <s v="Реконструкция водоочистных сооружений в пгт. Пойковский  Нефтеюганского района"/>
        <s v="Реконструкция водозаборных и водоочистных сооружений пгт. Приобье"/>
        <s v="Водоотведение д. Русскинская"/>
        <s v="Водозаборные очистные сооружения 16000 м3/сут. Водоочистная станция 8000 м3/сут.» Реконструкция станции обезжелезивания Ханты-Мансийский автономный округ - Югра, Тюменская обл., Сургутский район, г.п. Федоровский"/>
        <s v="Многофункциональный вокзал на ст.Приобье Октябрьского района. Крытый надземный переход"/>
        <s v="Строительство железнодорожного вокзала на станции Нягань"/>
        <s v="Строительство автомобильной дороги г. Тюмень - п.Нижняя тавда - п. Междуреченский - г.Урай - г.Нягань - п.Приобье на участке г.Тюмень - п.Нижняя Тавда - п.Междуречнский. II очередь VIII пусковой комплекс Куминкий - Тынкуль"/>
        <s v="Строительство автомобильной дороги г.Урай - п.Половинка"/>
        <s v="Автомобильная дорога пгт.Куминский - граница  Ханты-Мансийского автономного округа – Югры и Свердловской области (ОИ)"/>
        <s v="Автомобильная дорога Нефтеюганск - левый берег р.Обь. Реконструкция мостового перехода через протоку Чеускино на км 5+367"/>
        <s v="Автомобильная дорога Подъезд к п.Сингапай. Реконструкция мостового перехода через протоку Чеускино на км 3+847"/>
        <s v="Автомобильная дорога г.Сургут - г.Нижневартовск. Реконструкция участка км 181 - км 193"/>
        <s v="Транспортная развязка в 2-х уровнях на пересечении автомобильных дорог г.Нижневартовск - г.Радужный и Восточного объезда г.Нижневартовска"/>
        <s v="Реконструкция автомобильной дороги г.Сургут - г.Нижневартовск, км 198 - км 212 "/>
        <s v="Автомобильная дорога г.Лангепас - г.Покачи. Реконструкция мостового перехода через Ручей на км 49+584"/>
        <s v="Автомобильная дорога Обход (объездная дорога) г.Радужный. Реконструкция мостового перехода через реку Нарым-Еган на км 18+854 "/>
        <s v="Автомобильная дорога Сургут - Нижневартовск. Реконструкция мостового перехода через реку Ватинский Еган на км 142+973"/>
        <s v="Автомобильная дорога Сургут - Нижневартовск. Реконструкция мостового перехода через Ручей на км 175+071 "/>
        <s v="Автомобильная дорога Сургут - Нижневартовск. Реконструкция мостового перехода через реку Рязанка на км 217+880 "/>
        <s v="Реконструкция автомобильной дороги г.Югорск - пгт.Таежный"/>
        <s v="Автомобильная дорога Сургут - Нижневартовск, км 12 - км 34. Реконструкция участка км 18 - км 34"/>
        <s v="Реконструкция автомобильной дороги Сургут - Лянтор, км 21 - км 33"/>
        <s v="Автомобильная дорога г.Сургут - г.Лянтор. Реконструкция участка км 31+800 – км 42+320"/>
        <s v="Автомобильная дорога г. Сургут – г. Лянтор. Реконструкция участка км 64+500 – км 72+200"/>
        <s v="Мостовой переход через реку Обь в районе г. Сургут"/>
        <s v="Проезд Восточный от улицы Героев Самотлора до улицы Первопоселенцев"/>
        <s v="ул. Первопоселенцев"/>
        <s v="Объездная автомобильная дорога г. Сургута (Объездная автомобильная дорога 1 «З», VII пусковой комплекс, съезд на ул. Геологическую)"/>
        <s v="Улица 5 «З» от Нефтеюганского шоссе до ул. 39 «З»"/>
        <s v="Средняя общеобразовательная школа № 5 в г.Советский (Общеобразовательная организация с универсальной безбарьерной средой)*" u="1"/>
        <s v="Средняя общеобразовательная школа на 1100 учащихся в пгт. Белый Яр (Общеобразовательная организация с универсальной безбарьерной средой)" u="1"/>
        <s v="Питьевое водоснабжение г. Нягань (Корректировка РП и технологической схемы станции очистки воды) Полное развитие (3 этап)" u="1"/>
        <s v="Реконструкция здания МКОУ «Малоатлымская средняя общеобразовательная школа» под «Школа - детский сад (132 учащихся, 30 воспитанников)» в с. Малый Атлым" u="1"/>
        <s v="Средняя общеобразовательная школа № 5 в г. Советский на 1100 мест" u="1"/>
        <s v="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&quot;Когалымский политехнический колледж&quot; в г. Когалым (Общежитие кампусного типа на 100 мест)" u="1"/>
        <s v="Автомобильная дорога Сургут - Нижневартовск. Реконструкция мостового перехода через Ручей на км 175+071 (в т.ч. ПИР) " u="1"/>
        <s v="Средняя общеобразовательная школа № 5 в г.Советский (Общеобразовательная организация с универсальной безбарьерной средой)" u="1"/>
        <s v="Автомобильная дорога г. Сургут – г. Лянтор. Реконструкция участка км 64+500 – км 72+200 (в т.ч. ПИР)" u="1"/>
        <s v="Автомобильная дорога Сургут - Нижневартовск, км 12 - км 34. Реконструкция участка км 18 - км 34 (в т.ч. ПИР)" u="1"/>
        <s v="Средняя школа, пгт. Приобье" u="1"/>
        <s v="Средняя школа на 1125 учащихся в районе СУ-967 города Ханты-Мансийска" u="1"/>
        <s v="Детский сад на 300 мест в 16 микрорайоне г. Нефтеюганска" u="1"/>
        <s v="Многофункциональный вокзал на ст.Приобье Октябрьского района. Крытый надземный переход (ПИР)" u="1"/>
        <s v="Автомобильная дорога Сургут - Нижневартовск. Реконструкция мостового перехода через реку Ватинский Еган на км 142+973 (в т.ч. ПИР)" u="1"/>
        <s v="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*" u="1"/>
        <s v="Автомобильная дорога Обход (объездная дорога) г.Радужный. Реконструкция мостового перехода через реку Нарым-Еган на км 18+854 (в т.ч. ПИР) " u="1"/>
        <s v="«Средняя общеобразовательная школа в г.Когалыме (Общеобразовательная организация с универсальной безбарьерной средой)» (корректировка, привязка проекта «Средняя общеобразовательная школа в микрорайоне 32 г. Сургута» шифр 1541-ПИ.00.32)" u="1"/>
        <s v="Специальное (коррекционное) образовательное учреждение для обучающихся, воспитанников с отклонениями в развитии VIII вида в г. Ханты-Мансийске" u="1"/>
        <s v="Автомобильная дорога Сургут - Нижневартовск. Реконструкция мостового перехода через реку Рязанка на км 217+880 (в т.ч. ПИР) " u="1"/>
        <s v="Объект водоснабжения для повышения качества питьевой воды в городе Нефтеюганске" u="1"/>
      </sharedItems>
    </cacheField>
    <cacheField name="6" numFmtId="0">
      <sharedItems containsMixedTypes="1" containsNumber="1" minValue="13.632999999999999" maxValue="13.632999999999999"/>
    </cacheField>
    <cacheField name="7" numFmtId="0">
      <sharedItems/>
    </cacheField>
    <cacheField name="8" numFmtId="164">
      <sharedItems containsMixedTypes="1" containsNumber="1" minValue="11000" maxValue="29320374.5"/>
    </cacheField>
    <cacheField name="9" numFmtId="164">
      <sharedItems containsMixedTypes="1" containsNumber="1" minValue="1016" maxValue="28970381.899999999"/>
    </cacheField>
    <cacheField name="10" numFmtId="164">
      <sharedItems containsSemiMixedTypes="0" containsString="0" containsNumber="1" minValue="1016" maxValue="22476249.600000001"/>
    </cacheField>
    <cacheField name="11" numFmtId="164">
      <sharedItems containsSemiMixedTypes="0" containsString="0" containsNumber="1" minValue="0" maxValue="13302941"/>
    </cacheField>
    <cacheField name="12" numFmtId="164">
      <sharedItems containsSemiMixedTypes="0" containsString="0" containsNumber="1" minValue="0" maxValue="169789.1"/>
    </cacheField>
    <cacheField name="13" numFmtId="164">
      <sharedItems containsSemiMixedTypes="0" containsString="0" containsNumber="1" minValue="0" maxValue="2300679"/>
    </cacheField>
    <cacheField name="14" numFmtId="0">
      <sharedItems containsSemiMixedTypes="0" containsString="0" containsNumber="1" minValue="0" maxValue="66772.100000000006"/>
    </cacheField>
    <cacheField name="15" numFmtId="164">
      <sharedItems containsSemiMixedTypes="0" containsString="0" containsNumber="1" minValue="0" maxValue="13302941"/>
    </cacheField>
    <cacheField name="16" numFmtId="164">
      <sharedItems containsSemiMixedTypes="0" containsString="0" containsNumber="1" minValue="0" maxValue="9374124.1999999993"/>
    </cacheField>
    <cacheField name="17" numFmtId="164">
      <sharedItems containsSemiMixedTypes="0" containsString="0" containsNumber="1" minValue="0" maxValue="105073.7"/>
    </cacheField>
    <cacheField name="18" numFmtId="164">
      <sharedItems containsSemiMixedTypes="0" containsString="0" containsNumber="1" minValue="0" maxValue="2342322.5"/>
    </cacheField>
    <cacheField name="19" numFmtId="164">
      <sharedItems containsSemiMixedTypes="0" containsString="0" containsNumber="1" minValue="0" maxValue="80371"/>
    </cacheField>
    <cacheField name="20" numFmtId="164">
      <sharedItems containsSemiMixedTypes="0" containsString="0" containsNumber="1" minValue="0" maxValue="7726033.2000000002"/>
    </cacheField>
    <cacheField name="21" numFmtId="164">
      <sharedItems containsSemiMixedTypes="0" containsString="0" containsNumber="1" minValue="0" maxValue="8698474.3000000007"/>
    </cacheField>
    <cacheField name="22" numFmtId="164">
      <sharedItems containsSemiMixedTypes="0" containsString="0" containsNumber="1" minValue="0" maxValue="174869.9"/>
    </cacheField>
    <cacheField name="23" numFmtId="164">
      <sharedItems containsSemiMixedTypes="0" containsString="0" containsNumber="1" minValue="0" maxValue="2388563.9"/>
    </cacheField>
    <cacheField name="24" numFmtId="164">
      <sharedItems containsSemiMixedTypes="0" containsString="0" containsNumber="1" minValue="0" maxValue="132777.79999999999"/>
    </cacheField>
    <cacheField name="25" numFmtId="164">
      <sharedItems containsSemiMixedTypes="0" containsString="0" containsNumber="1" minValue="0" maxValue="8071000"/>
    </cacheField>
    <cacheField name="26" numFmtId="0">
      <sharedItems containsBlank="1" longText="1"/>
    </cacheField>
    <cacheField name="27" numFmtId="0">
      <sharedItems containsBlank="1" longText="1"/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Автор" refreshedDate="44132.546299768517" createdVersion="4" refreshedVersion="4" minRefreshableVersion="3" recordCount="86">
  <cacheSource type="worksheet">
    <worksheetSource ref="A7:AA93" sheet="Ввод информации" r:id="rId2"/>
  </cacheSource>
  <cacheFields count="27">
    <cacheField name="1" numFmtId="0">
      <sharedItems containsSemiMixedTypes="0" containsString="0" containsNumber="1" containsInteger="1" minValue="1" maxValue="86"/>
    </cacheField>
    <cacheField name="2" numFmtId="0">
      <sharedItems count="36">
        <s v="г. Сургут"/>
        <s v="р-н Советский"/>
        <s v="г. Урай"/>
        <s v="г. Нижневартовск"/>
        <s v="р-н Ханты-Мансийский"/>
        <s v="г. Когалым"/>
        <s v="г. Югорск"/>
        <s v="г. Пыть-Ях"/>
        <s v="г. Нефтеюганск"/>
        <s v="г. Ханты-Мансийск"/>
        <s v="р-н Березовский"/>
        <s v="р-н Кондинский"/>
        <s v="г. Нягань"/>
        <s v="р-н Сургутский"/>
        <s v="р-н Нефтеюганский"/>
        <s v="р-н Нижневартовский"/>
        <s v="р-н Октябрьский"/>
        <s v="р-н Белоярский"/>
        <s v="Октябрьский район" u="1"/>
        <s v="Белоярский район" u="1"/>
        <s v="город Пыть-Ях" u="1"/>
        <s v="Нижневартовский район" u="1"/>
        <s v="город Когалым" u="1"/>
        <s v="Ханты-Мансийский район" u="1"/>
        <s v="город Сургут" u="1"/>
        <s v="город Нефтеюганск" u="1"/>
        <s v="Сургутский район" u="1"/>
        <s v="Березовский район" u="1"/>
        <s v="Советский район" u="1"/>
        <s v="город Нижневартовск" u="1"/>
        <s v="Нефтеюганский район" u="1"/>
        <s v="город Ханты-Мансийск" u="1"/>
        <s v="Кондинский район" u="1"/>
        <s v="р-н Октябрьский район" u="1"/>
        <s v="город Югорск" u="1"/>
        <s v="город Нягань" u="1"/>
      </sharedItems>
    </cacheField>
    <cacheField name="3" numFmtId="0">
      <sharedItems count="13">
        <s v="Справочно:_x000a_ Государственная программа автономного округа «Современное здравоохранение»"/>
        <s v="Государственная программа автономного округа «Современное здравоохранение»"/>
        <s v="Справочно: _x000a_Государственная программа «Сотрудничество»"/>
        <s v="Государственная программа автономного округа «Развитие образования»"/>
        <s v="Государственная программа автономного округа «Культурное пространство»"/>
        <s v="Государственная программа автономного округа «Развитие физической культуры и спорта»"/>
        <s v="Государственная программа автономного округа «Безопасность жизнедеятельности»"/>
        <s v="Государственная программа автономного округа «Развитие жилищной сферы»"/>
        <s v="Государственная программа автономного округа «Экологическая безопасность»"/>
        <s v="Государственная программа автономного округа «Жилищно-коммунальный комплекс и городская среда»"/>
        <s v="Государственная программа автономного округа «Современная транспортная система»"/>
        <s v="Государственная программа автономного округа «Развитие жилищной инфраструктуры»" u="1"/>
        <s v="Справочно: Государственная программа автономного округа «Современное здравоохранение»" u="1"/>
      </sharedItems>
    </cacheField>
    <cacheField name="4" numFmtId="0">
      <sharedItems count="7">
        <s v="государственно-частное партнерство"/>
        <s v="прямые инвестиции"/>
        <s v="концессия"/>
        <s v="прямые инвестиции "/>
        <s v="приобретение объектов недвижимого имущества"/>
        <s v="прямые инвестиции_x000a_(программа &quot;Сотрудничество&quot;)" u="1"/>
        <s v="прямые инвестиции _x000a_(программа &quot;Сотрудничество&quot;)" u="1"/>
      </sharedItems>
    </cacheField>
    <cacheField name="5" numFmtId="0">
      <sharedItems count="107">
        <s v="Сургутский окружной клинический центр охраны материнства и детства "/>
        <s v="Реконструкция больничного комплекса на 235 коек и 665 посещений в смену в г. Советский Советского района.  (ПИР)"/>
        <s v="Стационар с прачечной в г. Урай"/>
        <s v="Центральная больница на 1100 коек в г. Нижневартовске (1 и 2 очереди)"/>
        <s v="Участковая больница на 50 коек/135 посещений в смену в п. Горноправдинск Ханты-Мансийского района"/>
        <s v="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«Когалымский политехнический колледж» в г. Когалым (Общежитие кампусного типа на 100 мест)"/>
        <s v="Реконструкция и расширение здания Югорского политехнического колледжа"/>
        <s v="Строительство Окружного сборного пункта"/>
        <s v="«Специальное (коррекционное) образовательное учреждение для обучающихся, воспитанников с отклонениями в развитии «Нефтеюганская специальная (коррекционная) общеобразовательная школа-интернат VIII вида»"/>
        <s v="Средняя общеобразовательная школа «Гимназия № 1» в г. Ханты-Мансийске. Блок 2"/>
        <s v="II-я очередь МБОУ СОШ № 8 в городе Ханты-Мансийске"/>
        <s v="Средняя общеобразовательная школа в микрорайоне 33 г. Сургута "/>
        <s v="Средняя школа, пгт. Березово"/>
        <s v="Школа-детский сад в д. Ушья"/>
        <s v="Образовательно-культурный комплекс в д. Хулимсунт"/>
        <s v="Средняя общеобразовательная школа в 17 микрорайоне г. Нефтеюганска (Общеобразовательная организация с углубленным изучением отдельных предметов с универсальной безбарьерной средой)"/>
        <s v="Средняя общеобразовательная школа № 9 в микрорайоне 39 г. Сургута. Блок 2"/>
        <s v="Средняя общеобразовательная школа в микрорайоне 5А г. Сургут (Общеобразовательная организация с универсальной безбарьерной средой)"/>
        <s v="Средняя общеобразовательная школа в микрорайоне 34 г. Сургута (Общеобразовательная организация с универсальной безбарьерной средой)"/>
        <s v="Средняя общеобразовательная школа в микрорайоне 30А г. Сургута (Общеобразовательная организация с универсальной безбарьерной средой)"/>
        <s v="Средняя общеобразовательная школа в микрорайоне 38 г. Сургута (Общеобразовательная организация с универсальной безбарьерной средой)"/>
        <s v="Средняя школа на 1056 учащихся в микрорайоне Учхоз города Ханты-Мансийска"/>
        <s v="Средняя школа на 1725 учащихся в микрорайоне Иртыш-2 города Ханты-Мансийска"/>
        <s v="Общеобразовательная школа на 1125 учащихся в квартале № 25 г.Нижневартовска (Общеобразовательная организация с универсальной безбарьерной средой)"/>
        <s v="Общеобразовательная школа на 1125 учащихся в 9А микрорайоне г.Нижневартовска (Общеобразовательная организация с универсальной безбарьерной средой)"/>
        <s v="Средняя общеобразовательная школа в Восточном микрорайоне г. Нягани на 1125 мест (Общеобразовательная организация с углубленным изучением отдельных предметов с универсальной безбарьерной средой)"/>
        <s v="Средняя общеобразовательная школа в п. Солнечный (Общеобразовательная организация с универсальной безбарьерной средой)"/>
        <s v="Средняя общеобразовательная школа, пгт. Нижнесортымский (Общеобразовательная организация с универсальной безбарьерной средой)"/>
        <s v="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"/>
        <s v="Детский сад на 200 мест в пгт. Междуреченский, Ханты-Мансийского автономного округа"/>
        <s v="Детский сад на 300 мест, п. Нижнесортымский, микрорайон № 8"/>
        <s v="Детский сад, п. Солнечный"/>
        <s v="Нежилое здание для размещения дошкольной образовательной организации"/>
        <s v="Строительство СДК п. Горноправдинск"/>
        <s v="Спортивный комплекс «Центр боевых искусств»"/>
        <s v="Многофункциональный спортивный комплекс в г. Нефтеюганске"/>
        <s v="Пожарное депо на 2 автомашины в п. Усть-Юган"/>
        <s v="Магистральные и внутриквартальные инженерные сети застройки жилыми домами поселка Пионерный города Когалыма"/>
        <s v="Инженерное обеспечение 17 микрорайона г.Нефтеюганска вдоль ул. Нефтяников (участок от ул. Романа Кузоваткина до ул. Набережная)"/>
        <s v="Сооружение, сети теплоснабжения в 2-х трубном исполнении, микрорайон 15 от ТК-1 и ТК-6 до ТК-4. Реестр. № 529125 (участок от ТК 1-15 мкр. до МК 14-23 Неф)"/>
        <s v="Улица Первопоселенцев от улицы Северной до улицы Нововартовской г. Нижневартовска"/>
        <s v="Город Нижневартовск. Улица Северная от улицы Интернациональная до улицы Первопоселенцев. Улица Героев Самотлора от улицы №21 до улицы Северной"/>
        <s v="Сети канализации микрорайонов индивидуальной застройки мкр. 5,7 в г. Югорске"/>
        <s v="Комплексный межмуниципальный полигон твердых коммунальных отходов для городов Нефтеюганска и Пыть-Яха, поселений Нефтеюганского района Ханты-Мансийского автономного округа - Югры "/>
        <s v="Комплексный межмуниципальный полигон твердых коммунальных отходов для городов Нижневартовска и Мегиона, поселений Нижневартовского района Ханты-Мансийского автономного округа - Югры"/>
        <s v="Комплексный межмуниципальный полигон твердых коммунальных отходов для города Нягань, поселений Октябрьского района Ханты-Мансийского автономного округа - Югры"/>
        <s v="Комплексный межмуниципальный полигон твердых коммунальных отходов для города Ханты-Мансийска, поселений Ханты-Мансийского района Ханты-Мансийского автономного округа - Югры "/>
        <s v="Комплексный межмуниципальный полигон твердых коммунальных отходов для Сургут, Когалым, поселений Сургутского района Ханты-Мансийского автономного округа - Югры "/>
        <s v="Фильтровальная станция, производительностью 20 000 м3 в сутки"/>
        <s v="Питьевое водоснабжение г. Нягань (Корректировка РП и технологической схемы станции очистки воды) Полное развитие"/>
        <s v="Реконструкция ВОС-1 (2 очередь), г. Пыть-Ях. 2 этап"/>
        <s v="Реконструкция ВОС-3 в г. Пыть-Ях"/>
        <s v="Строительство канализационных очистных сооружений в с. Казым Белоярского района"/>
        <s v="Обеспечение водоснабжением г. Белоярский"/>
        <s v="Реконструкция и расширение канализационных очистных сооружений до 2000 м3/сут. в пгт. Березово"/>
        <s v="Реконструкция котельной на 6 МВт пгт. Березово, ул. Аэропорт, 6а"/>
        <s v="Строительство блочно-модульной котельной тепловой мощностью 18 МВт с заменой участка тепловой сети в пгт. Игрим"/>
        <s v="Реконструкция водоочистных сооружений в пгт. Пойковский  Нефтеюганского района"/>
        <s v="Реконструкция водозаборных и водоочистных сооружений пгт. Приобье"/>
        <s v="Водоотведение д. Русскинская"/>
        <s v="Водозаборные очистные сооружения 16000 м3/сут. Водоочистная станция 8000 м3/сут.» Реконструкция станции обезжелезивания Ханты-Мансийский автономный округ - Югра, Тюменская обл., Сургутский район, г.п. Федоровский"/>
        <s v="Многофункциональный вокзал на ст.Приобье Октябрьского района. Крытый надземный переход"/>
        <s v="Строительство железнодорожного вокзала на станции Нягань"/>
        <s v="Строительство автомобильной дороги г. Тюмень - п.Нижняя тавда - п. Междуреченский - г.Урай - г.Нягань - п.Приобье на участке г.Тюмень - п.Нижняя Тавда - п.Междуречнский. II очередь VIII пусковой комплекс Куминкий - Тынкуль"/>
        <s v="Строительство автомобильной дороги г.Урай - п.Половинка"/>
        <s v="Автомобильная дорога пгт.Куминский - граница  Ханты-Мансийского автономного округа – Югры и Свердловской области (ОИ)"/>
        <s v="Автомобильная дорога Нефтеюганск - левый берег р.Обь. Реконструкция мостового перехода через протоку Чеускино на км 5+367"/>
        <s v="Автомобильная дорога Подъезд к п.Сингапай. Реконструкция мостового перехода через протоку Чеускино на км 3+847"/>
        <s v="Автомобильная дорога г.Сургут - г.Нижневартовск. Реконструкция участка км 181 - км 193"/>
        <s v="Транспортная развязка в 2-х уровнях на пересечении автомобильных дорог г.Нижневартовск - г.Радужный и Восточного объезда г.Нижневартовска"/>
        <s v="Реконструкция автомобильной дороги г.Сургут - г.Нижневартовск, км 198 - км 212 "/>
        <s v="Автомобильная дорога г.Лангепас - г.Покачи. Реконструкция мостового перехода через Ручей на км 49+584"/>
        <s v="Автомобильная дорога Обход (объездная дорога) г.Радужный. Реконструкция мостового перехода через реку Нарым-Еган на км 18+854 "/>
        <s v="Автомобильная дорога Сургут - Нижневартовск. Реконструкция мостового перехода через реку Ватинский Еган на км 142+973"/>
        <s v="Автомобильная дорога Сургут - Нижневартовск. Реконструкция мостового перехода через Ручей на км 175+071 "/>
        <s v="Автомобильная дорога Сургут - Нижневартовск. Реконструкция мостового перехода через реку Рязанка на км 217+880 "/>
        <s v="Реконструкция автомобильной дороги г.Югорск - пгт.Таежный"/>
        <s v="Автомобильная дорога Сургут - Нижневартовск, км 12 - км 34. Реконструкция участка км 18 - км 34"/>
        <s v="Реконструкция автомобильной дороги Сургут - Лянтор, км 21 - км 33"/>
        <s v="Автомобильная дорога г.Сургут - г.Лянтор. Реконструкция участка км 31+800 – км 42+320"/>
        <s v="Автомобильная дорога г. Сургут – г. Лянтор. Реконструкция участка км 64+500 – км 72+200"/>
        <s v="Мостовой переход через реку Обь в районе г. Сургут"/>
        <s v="Проезд Восточный от улицы Героев Самотлора до улицы Первопоселенцев"/>
        <s v="ул. Первопоселенцев"/>
        <s v="Объездная автомобильная дорога г. Сургута (Объездная автомобильная дорога 1 «З», VII пусковой комплекс, съезд на ул. Геологическую)"/>
        <s v="Улица 5 «З» от Нефтеюганского шоссе до ул. 39 «З»"/>
        <s v="Средняя общеобразовательная школа № 5 в г.Советский (Общеобразовательная организация с универсальной безбарьерной средой)*" u="1"/>
        <s v="Средняя общеобразовательная школа на 1100 учащихся в пгт. Белый Яр (Общеобразовательная организация с универсальной безбарьерной средой)" u="1"/>
        <s v="Питьевое водоснабжение г. Нягань (Корректировка РП и технологической схемы станции очистки воды) Полное развитие (3 этап)" u="1"/>
        <s v="Реконструкция здания МКОУ «Малоатлымская средняя общеобразовательная школа» под «Школа - детский сад (132 учащихся, 30 воспитанников)» в с. Малый Атлым" u="1"/>
        <s v="Средняя общеобразовательная школа № 5 в г. Советский на 1100 мест" u="1"/>
        <s v="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&quot;Когалымский политехнический колледж&quot; в г. Когалым (Общежитие кампусного типа на 100 мест)" u="1"/>
        <s v="Автомобильная дорога Сургут - Нижневартовск. Реконструкция мостового перехода через Ручей на км 175+071 (в т.ч. ПИР) " u="1"/>
        <s v="Средняя общеобразовательная школа № 5 в г.Советский (Общеобразовательная организация с универсальной безбарьерной средой)" u="1"/>
        <s v="Автомобильная дорога г. Сургут – г. Лянтор. Реконструкция участка км 64+500 – км 72+200 (в т.ч. ПИР)" u="1"/>
        <s v="Автомобильная дорога Сургут - Нижневартовск, км 12 - км 34. Реконструкция участка км 18 - км 34 (в т.ч. ПИР)" u="1"/>
        <s v="Средняя школа, пгт. Приобье" u="1"/>
        <s v="Средняя школа на 1125 учащихся в районе СУ-967 города Ханты-Мансийска" u="1"/>
        <s v="Детский сад на 300 мест в 16 микрорайоне г. Нефтеюганска" u="1"/>
        <s v="Многофункциональный вокзал на ст.Приобье Октябрьского района. Крытый надземный переход (ПИР)" u="1"/>
        <s v="Автомобильная дорога Сургут - Нижневартовск. Реконструкция мостового перехода через реку Ватинский Еган на км 142+973 (в т.ч. ПИР)" u="1"/>
        <s v="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*" u="1"/>
        <s v="Автомобильная дорога Обход (объездная дорога) г.Радужный. Реконструкция мостового перехода через реку Нарым-Еган на км 18+854 (в т.ч. ПИР) " u="1"/>
        <s v="«Средняя общеобразовательная школа в г.Когалыме (Общеобразовательная организация с универсальной безбарьерной средой)» (корректировка, привязка проекта «Средняя общеобразовательная школа в микрорайоне 32 г. Сургута» шифр 1541-ПИ.00.32)" u="1"/>
        <s v="Специальное (коррекционное) образовательное учреждение для обучающихся, воспитанников с отклонениями в развитии VIII вида в г. Ханты-Мансийске" u="1"/>
        <s v="Автомобильная дорога Сургут - Нижневартовск. Реконструкция мостового перехода через реку Рязанка на км 217+880 (в т.ч. ПИР) " u="1"/>
        <s v="Объект водоснабжения для повышения качества питьевой воды в городе Нефтеюганске" u="1"/>
      </sharedItems>
    </cacheField>
    <cacheField name="6" numFmtId="0">
      <sharedItems containsMixedTypes="1" containsNumber="1" minValue="13.632999999999999" maxValue="13.632999999999999"/>
    </cacheField>
    <cacheField name="7" numFmtId="0">
      <sharedItems/>
    </cacheField>
    <cacheField name="8" numFmtId="164">
      <sharedItems containsMixedTypes="1" containsNumber="1" minValue="11000" maxValue="29320374.5"/>
    </cacheField>
    <cacheField name="9" numFmtId="164">
      <sharedItems containsMixedTypes="1" containsNumber="1" minValue="1016" maxValue="28970381.899999999"/>
    </cacheField>
    <cacheField name="10" numFmtId="164">
      <sharedItems containsSemiMixedTypes="0" containsString="0" containsNumber="1" minValue="1016" maxValue="22476249.600000001"/>
    </cacheField>
    <cacheField name="11" numFmtId="164">
      <sharedItems containsSemiMixedTypes="0" containsString="0" containsNumber="1" minValue="0" maxValue="13302941"/>
    </cacheField>
    <cacheField name="12" numFmtId="164">
      <sharedItems containsSemiMixedTypes="0" containsString="0" containsNumber="1" minValue="0" maxValue="169789.1"/>
    </cacheField>
    <cacheField name="13" numFmtId="164">
      <sharedItems containsSemiMixedTypes="0" containsString="0" containsNumber="1" minValue="0" maxValue="2300679"/>
    </cacheField>
    <cacheField name="14" numFmtId="0">
      <sharedItems containsSemiMixedTypes="0" containsString="0" containsNumber="1" minValue="0" maxValue="66772.100000000006"/>
    </cacheField>
    <cacheField name="15" numFmtId="164">
      <sharedItems containsSemiMixedTypes="0" containsString="0" containsNumber="1" minValue="0" maxValue="13302941"/>
    </cacheField>
    <cacheField name="16" numFmtId="164">
      <sharedItems containsSemiMixedTypes="0" containsString="0" containsNumber="1" minValue="0" maxValue="9374124.1999999993"/>
    </cacheField>
    <cacheField name="17" numFmtId="164">
      <sharedItems containsSemiMixedTypes="0" containsString="0" containsNumber="1" minValue="0" maxValue="105073.7"/>
    </cacheField>
    <cacheField name="18" numFmtId="164">
      <sharedItems containsSemiMixedTypes="0" containsString="0" containsNumber="1" minValue="0" maxValue="2342322.5"/>
    </cacheField>
    <cacheField name="19" numFmtId="164">
      <sharedItems containsSemiMixedTypes="0" containsString="0" containsNumber="1" minValue="0" maxValue="80371"/>
    </cacheField>
    <cacheField name="20" numFmtId="164">
      <sharedItems containsSemiMixedTypes="0" containsString="0" containsNumber="1" minValue="0" maxValue="7726033.2000000002"/>
    </cacheField>
    <cacheField name="21" numFmtId="164">
      <sharedItems containsSemiMixedTypes="0" containsString="0" containsNumber="1" minValue="0" maxValue="8698474.3000000007"/>
    </cacheField>
    <cacheField name="22" numFmtId="164">
      <sharedItems containsSemiMixedTypes="0" containsString="0" containsNumber="1" minValue="0" maxValue="174869.9"/>
    </cacheField>
    <cacheField name="23" numFmtId="164">
      <sharedItems containsSemiMixedTypes="0" containsString="0" containsNumber="1" minValue="0" maxValue="2388563.9"/>
    </cacheField>
    <cacheField name="24" numFmtId="164">
      <sharedItems containsSemiMixedTypes="0" containsString="0" containsNumber="1" minValue="0" maxValue="132777.79999999999"/>
    </cacheField>
    <cacheField name="25" numFmtId="164">
      <sharedItems containsSemiMixedTypes="0" containsString="0" containsNumber="1" minValue="0" maxValue="8071000"/>
    </cacheField>
    <cacheField name="26" numFmtId="0">
      <sharedItems containsBlank="1" longText="1"/>
    </cacheField>
    <cacheField name="27" numFmtId="0">
      <sharedItems containsBlank="1" longText="1"/>
    </cacheField>
  </cacheFields>
  <extLst>
    <ext xmlns:x14="http://schemas.microsoft.com/office/spreadsheetml/2009/9/main" uri="{725AE2AE-9491-48be-B2B4-4EB974FC3084}">
      <x14:pivotCacheDefinition pivotCacheId="3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Автор" refreshedDate="44132.646758912037" createdVersion="4" refreshedVersion="5" minRefreshableVersion="3" recordCount="86">
  <cacheSource type="worksheet">
    <worksheetSource ref="A7:AA93" sheet="Ввод информации" r:id="rId2"/>
  </cacheSource>
  <cacheFields count="27">
    <cacheField name="1" numFmtId="0">
      <sharedItems containsSemiMixedTypes="0" containsString="0" containsNumber="1" containsInteger="1" minValue="1" maxValue="86"/>
    </cacheField>
    <cacheField name="2" numFmtId="0">
      <sharedItems count="36">
        <s v="г. Сургут"/>
        <s v="р-н Советский"/>
        <s v="г. Урай"/>
        <s v="г. Нижневартовск"/>
        <s v="р-н Ханты-Мансийский"/>
        <s v="г. Когалым"/>
        <s v="г. Югорск"/>
        <s v="г. Пыть-Ях"/>
        <s v="г. Нефтеюганск"/>
        <s v="г. Ханты-Мансийск"/>
        <s v="р-н Березовский"/>
        <s v="р-н Кондинский"/>
        <s v="г. Нягань"/>
        <s v="р-н Сургутский"/>
        <s v="р-н Нефтеюганский"/>
        <s v="р-н Нижневартовский"/>
        <s v="р-н Октябрьский"/>
        <s v="р-н Белоярский"/>
        <s v="Кондинский район" u="1"/>
        <s v="Березовский район" u="1"/>
        <s v="Нефтеюганский район" u="1"/>
        <s v="город Пыть-Ях" u="1"/>
        <s v="город Ханты-Мансийск" u="1"/>
        <s v="город Нефтеюганск" u="1"/>
        <s v="р-н Октябрьский район" u="1"/>
        <s v="город Югорск" u="1"/>
        <s v="Нижневартовский район" u="1"/>
        <s v="город Нягань" u="1"/>
        <s v="Белоярский район" u="1"/>
        <s v="город Нижневартовск" u="1"/>
        <s v="Октябрьский район" u="1"/>
        <s v="Советский район" u="1"/>
        <s v="Сургутский район" u="1"/>
        <s v="город Когалым" u="1"/>
        <s v="город Сургут" u="1"/>
        <s v="Ханты-Мансийский район" u="1"/>
      </sharedItems>
    </cacheField>
    <cacheField name="3" numFmtId="0">
      <sharedItems count="13">
        <s v="Справочно:_x000a_ Государственная программа автономного округа «Современное здравоохранение»"/>
        <s v="Государственная программа автономного округа «Современное здравоохранение»"/>
        <s v="Справочно: _x000a_Государственная программа «Сотрудничество»"/>
        <s v="Государственная программа автономного округа «Развитие образования»"/>
        <s v="Государственная программа автономного округа «Культурное пространство»"/>
        <s v="Государственная программа автономного округа «Развитие физической культуры и спорта»"/>
        <s v="Государственная программа автономного округа «Безопасность жизнедеятельности»"/>
        <s v="Государственная программа автономного округа «Развитие жилищной сферы»"/>
        <s v="Государственная программа автономного округа «Экологическая безопасность»"/>
        <s v="Государственная программа автономного округа «Жилищно-коммунальный комплекс и городская среда»"/>
        <s v="Государственная программа автономного округа «Современная транспортная система»"/>
        <s v="Государственная программа автономного округа «Развитие жилищной инфраструктуры»" u="1"/>
        <s v="Справочно: Государственная программа автономного округа «Современное здравоохранение»" u="1"/>
      </sharedItems>
    </cacheField>
    <cacheField name="4" numFmtId="0">
      <sharedItems count="7">
        <s v="государственно-частное партнерство"/>
        <s v="прямые инвестиции"/>
        <s v="концессия"/>
        <s v="прямые инвестиции "/>
        <s v="приобретение объектов недвижимого имущества"/>
        <s v="прямые инвестиции_x000a_(программа &quot;Сотрудничество&quot;)" u="1"/>
        <s v="прямые инвестиции _x000a_(программа &quot;Сотрудничество&quot;)" u="1"/>
      </sharedItems>
    </cacheField>
    <cacheField name="5" numFmtId="0">
      <sharedItems count="107">
        <s v="Сургутский окружной клинический центр охраны материнства и детства "/>
        <s v="Реконструкция больничного комплекса на 235 коек и 665 посещений в смену в г. Советский Советского района.  (ПИР)"/>
        <s v="Стационар с прачечной в г. Урай"/>
        <s v="Центральная больница на 1100 коек в г. Нижневартовске (1 и 2 очереди)"/>
        <s v="Участковая больница на 50 коек/135 посещений в смену в п. Горноправдинск Ханты-Мансийского района"/>
        <s v="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«Когалымский политехнический колледж» в г. Когалым (Общежитие кампусного типа на 100 мест)"/>
        <s v="Реконструкция и расширение здания Югорского политехнического колледжа"/>
        <s v="Строительство Окружного сборного пункта"/>
        <s v="«Специальное (коррекционное) образовательное учреждение для обучающихся, воспитанников с отклонениями в развитии «Нефтеюганская специальная (коррекционная) общеобразовательная школа-интернат VIII вида»"/>
        <s v="Средняя общеобразовательная школа «Гимназия № 1» в г. Ханты-Мансийске. Блок 2"/>
        <s v="II-я очередь МБОУ СОШ № 8 в городе Ханты-Мансийске"/>
        <s v="Средняя общеобразовательная школа в микрорайоне 33 г. Сургута "/>
        <s v="Средняя школа, пгт. Березово"/>
        <s v="Школа-детский сад в д. Ушья"/>
        <s v="Образовательно-культурный комплекс в д. Хулимсунт"/>
        <s v="Средняя общеобразовательная школа в 17 микрорайоне г. Нефтеюганска (Общеобразовательная организация с углубленным изучением отдельных предметов с универсальной безбарьерной средой)"/>
        <s v="Средняя общеобразовательная школа № 9 в микрорайоне 39 г. Сургута. Блок 2"/>
        <s v="Средняя общеобразовательная школа в микрорайоне 5А г. Сургут (Общеобразовательная организация с универсальной безбарьерной средой)"/>
        <s v="Средняя общеобразовательная школа в микрорайоне 34 г. Сургута (Общеобразовательная организация с универсальной безбарьерной средой)"/>
        <s v="Средняя общеобразовательная школа в микрорайоне 30А г. Сургута (Общеобразовательная организация с универсальной безбарьерной средой)"/>
        <s v="Средняя общеобразовательная школа в микрорайоне 38 г. Сургута (Общеобразовательная организация с универсальной безбарьерной средой)"/>
        <s v="Средняя школа на 1056 учащихся в микрорайоне Учхоз города Ханты-Мансийска"/>
        <s v="Средняя школа на 1725 учащихся в микрорайоне Иртыш-2 города Ханты-Мансийска"/>
        <s v="Общеобразовательная школа на 1125 учащихся в квартале № 25 г.Нижневартовска (Общеобразовательная организация с универсальной безбарьерной средой)"/>
        <s v="Общеобразовательная школа на 1125 учащихся в 9А микрорайоне г.Нижневартовска (Общеобразовательная организация с универсальной безбарьерной средой)"/>
        <s v="Средняя общеобразовательная школа в Восточном микрорайоне г. Нягани на 1125 мест (Общеобразовательная организация с углубленным изучением отдельных предметов с универсальной безбарьерной средой)"/>
        <s v="Средняя общеобразовательная школа в п. Солнечный (Общеобразовательная организация с универсальной безбарьерной средой)"/>
        <s v="Средняя общеобразовательная школа, пгт. Нижнесортымский (Общеобразовательная организация с универсальной безбарьерной средой)"/>
        <s v="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"/>
        <s v="Детский сад на 200 мест в пгт. Междуреченский, Ханты-Мансийского автономного округа"/>
        <s v="Детский сад на 300 мест, п. Нижнесортымский, микрорайон № 8"/>
        <s v="Детский сад, п. Солнечный"/>
        <s v="Нежилое здание для размещения дошкольной образовательной организации"/>
        <s v="Строительство СДК п. Горноправдинск"/>
        <s v="Спортивный комплекс «Центр боевых искусств»"/>
        <s v="Многофункциональный спортивный комплекс в г. Нефтеюганске"/>
        <s v="Пожарное депо на 2 автомашины в п. Усть-Юган"/>
        <s v="Магистральные и внутриквартальные инженерные сети застройки жилыми домами поселка Пионерный города Когалыма"/>
        <s v="Инженерное обеспечение 17 микрорайона г.Нефтеюганска вдоль ул. Нефтяников (участок от ул. Романа Кузоваткина до ул. Набережная)"/>
        <s v="Сооружение, сети теплоснабжения в 2-х трубном исполнении, микрорайон 15 от ТК-1 и ТК-6 до ТК-4. Реестр. № 529125 (участок от ТК 1-15 мкр. до МК 14-23 Неф)"/>
        <s v="Улица Первопоселенцев от улицы Северной до улицы Нововартовской г. Нижневартовска"/>
        <s v="Город Нижневартовск. Улица Северная от улицы Интернациональная до улицы Первопоселенцев. Улица Героев Самотлора от улицы №21 до улицы Северной"/>
        <s v="Сети канализации микрорайонов индивидуальной застройки мкр. 5,7 в г. Югорске"/>
        <s v="Комплексный межмуниципальный полигон твердых коммунальных отходов для городов Нефтеюганска и Пыть-Яха, поселений Нефтеюганского района Ханты-Мансийского автономного округа - Югры "/>
        <s v="Комплексный межмуниципальный полигон твердых коммунальных отходов для городов Нижневартовска и Мегиона, поселений Нижневартовского района Ханты-Мансийского автономного округа - Югры"/>
        <s v="Комплексный межмуниципальный полигон твердых коммунальных отходов для города Нягань, поселений Октябрьского района Ханты-Мансийского автономного округа - Югры"/>
        <s v="Комплексный межмуниципальный полигон твердых коммунальных отходов для города Ханты-Мансийска, поселений Ханты-Мансийского района Ханты-Мансийского автономного округа - Югры "/>
        <s v="Комплексный межмуниципальный полигон твердых коммунальных отходов для Сургут, Когалым, поселений Сургутского района Ханты-Мансийского автономного округа - Югры "/>
        <s v="Фильтровальная станция, производительностью 20 000 м3 в сутки"/>
        <s v="Питьевое водоснабжение г. Нягань (Корректировка РП и технологической схемы станции очистки воды) Полное развитие"/>
        <s v="Реконструкция ВОС-1 (2 очередь), г. Пыть-Ях. 2 этап"/>
        <s v="Реконструкция ВОС-3 в г. Пыть-Ях"/>
        <s v="Строительство канализационных очистных сооружений в с. Казым Белоярского района"/>
        <s v="Обеспечение водоснабжением г. Белоярский"/>
        <s v="Реконструкция и расширение канализационных очистных сооружений до 2000 м3/сут. в пгт. Березово"/>
        <s v="Реконструкция котельной на 6 МВт пгт. Березово, ул. Аэропорт, 6а"/>
        <s v="Строительство блочно-модульной котельной тепловой мощностью 18 МВт с заменой участка тепловой сети в пгт. Игрим"/>
        <s v="Реконструкция водоочистных сооружений в пгт. Пойковский  Нефтеюганского района"/>
        <s v="Реконструкция водозаборных и водоочистных сооружений пгт. Приобье"/>
        <s v="Водоотведение д. Русскинская"/>
        <s v="Водозаборные очистные сооружения 16000 м3/сут. Водоочистная станция 8000 м3/сут.» Реконструкция станции обезжелезивания Ханты-Мансийский автономный округ - Югра, Тюменская обл., Сургутский район, г.п. Федоровский"/>
        <s v="Многофункциональный вокзал на ст.Приобье Октябрьского района. Крытый надземный переход"/>
        <s v="Строительство железнодорожного вокзала на станции Нягань"/>
        <s v="Строительство автомобильной дороги г. Тюмень - п.Нижняя тавда - п. Междуреченский - г.Урай - г.Нягань - п.Приобье на участке г.Тюмень - п.Нижняя Тавда - п.Междуречнский. II очередь VIII пусковой комплекс Куминкий - Тынкуль"/>
        <s v="Строительство автомобильной дороги г.Урай - п.Половинка"/>
        <s v="Автомобильная дорога пгт.Куминский - граница  Ханты-Мансийского автономного округа – Югры и Свердловской области (ОИ)"/>
        <s v="Автомобильная дорога Нефтеюганск - левый берег р.Обь. Реконструкция мостового перехода через протоку Чеускино на км 5+367"/>
        <s v="Автомобильная дорога Подъезд к п.Сингапай. Реконструкция мостового перехода через протоку Чеускино на км 3+847"/>
        <s v="Автомобильная дорога г.Сургут - г.Нижневартовск. Реконструкция участка км 181 - км 193"/>
        <s v="Транспортная развязка в 2-х уровнях на пересечении автомобильных дорог г.Нижневартовск - г.Радужный и Восточного объезда г.Нижневартовска"/>
        <s v="Реконструкция автомобильной дороги г.Сургут - г.Нижневартовск, км 198 - км 212 "/>
        <s v="Автомобильная дорога г.Лангепас - г.Покачи. Реконструкция мостового перехода через Ручей на км 49+584"/>
        <s v="Автомобильная дорога Обход (объездная дорога) г.Радужный. Реконструкция мостового перехода через реку Нарым-Еган на км 18+854 "/>
        <s v="Автомобильная дорога Сургут - Нижневартовск. Реконструкция мостового перехода через реку Ватинский Еган на км 142+973"/>
        <s v="Автомобильная дорога Сургут - Нижневартовск. Реконструкция мостового перехода через Ручей на км 175+071 "/>
        <s v="Автомобильная дорога Сургут - Нижневартовск. Реконструкция мостового перехода через реку Рязанка на км 217+880 "/>
        <s v="Реконструкция автомобильной дороги г.Югорск - пгт.Таежный"/>
        <s v="Автомобильная дорога Сургут - Нижневартовск, км 12 - км 34. Реконструкция участка км 18 - км 34"/>
        <s v="Реконструкция автомобильной дороги Сургут - Лянтор, км 21 - км 33"/>
        <s v="Автомобильная дорога г.Сургут - г.Лянтор. Реконструкция участка км 31+800 – км 42+320"/>
        <s v="Автомобильная дорога г. Сургут – г. Лянтор. Реконструкция участка км 64+500 – км 72+200"/>
        <s v="Мостовой переход через реку Обь в районе г. Сургут"/>
        <s v="Проезд Восточный от улицы Героев Самотлора до улицы Первопоселенцев"/>
        <s v="ул. Первопоселенцев"/>
        <s v="Объездная автомобильная дорога г. Сургута (Объездная автомобильная дорога 1 «З», VII пусковой комплекс, съезд на ул. Геологическую)"/>
        <s v="Улица 5 «З» от Нефтеюганского шоссе до ул. 39 «З»"/>
        <s v="Многофункциональный вокзал на ст.Приобье Октябрьского района. Крытый надземный переход (ПИР)" u="1"/>
        <s v="Автомобильная дорога Сургут - Нижневартовск. Реконструкция мостового перехода через реку Рязанка на км 217+880 (в т.ч. ПИР) " u="1"/>
        <s v="Средняя общеобразовательная школа № 5 в г.Советский (Общеобразовательная организация с универсальной безбарьерной средой)" u="1"/>
        <s v="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&quot;Когалымский политехнический колледж&quot; в г. Когалым (Общежитие кампусного типа на 100 мест)" u="1"/>
        <s v="Реконструкция здания МКОУ «Малоатлымская средняя общеобразовательная школа» под «Школа - детский сад (132 учащихся, 30 воспитанников)» в с. Малый Атлым" u="1"/>
        <s v="Автомобильная дорога Обход (объездная дорога) г.Радужный. Реконструкция мостового перехода через реку Нарым-Еган на км 18+854 (в т.ч. ПИР) " u="1"/>
        <s v="Средняя общеобразовательная школа на 1100 учащихся в пгт. Белый Яр (Общеобразовательная организация с универсальной безбарьерной средой)" u="1"/>
        <s v="Средняя школа на 1125 учащихся в районе СУ-967 города Ханты-Мансийска" u="1"/>
        <s v="Автомобильная дорога г. Сургут – г. Лянтор. Реконструкция участка км 64+500 – км 72+200 (в т.ч. ПИР)" u="1"/>
        <s v="Детский сад на 300 мест в 16 микрорайоне г. Нефтеюганска" u="1"/>
        <s v="Автомобильная дорога Сургут - Нижневартовск. Реконструкция мостового перехода через реку Ватинский Еган на км 142+973 (в т.ч. ПИР)" u="1"/>
        <s v="«Средняя общеобразовательная школа в г.Когалыме (Общеобразовательная организация с универсальной безбарьерной средой)» (корректировка, привязка проекта «Средняя общеобразовательная школа в микрорайоне 32 г. Сургута» шифр 1541-ПИ.00.32)" u="1"/>
        <s v="Средняя общеобразовательная школа № 5 в г. Советский на 1100 мест" u="1"/>
        <s v="Специальное (коррекционное) образовательное учреждение для обучающихся, воспитанников с отклонениями в развитии VIII вида в г. Ханты-Мансийске" u="1"/>
        <s v="Питьевое водоснабжение г. Нягань (Корректировка РП и технологической схемы станции очистки воды) Полное развитие (3 этап)" u="1"/>
        <s v="Автомобильная дорога Сургут - Нижневартовск, км 12 - км 34. Реконструкция участка км 18 - км 34 (в т.ч. ПИР)" u="1"/>
        <s v="Объект водоснабжения для повышения качества питьевой воды в городе Нефтеюганске" u="1"/>
        <s v="Средняя школа, пгт. Приобье" u="1"/>
        <s v="Автомобильная дорога Сургут - Нижневартовск. Реконструкция мостового перехода через Ручей на км 175+071 (в т.ч. ПИР) " u="1"/>
        <s v="Средняя общеобразовательная школа № 5 в г.Советский (Общеобразовательная организация с универсальной безбарьерной средой)*" u="1"/>
        <s v="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*" u="1"/>
      </sharedItems>
    </cacheField>
    <cacheField name="6" numFmtId="0">
      <sharedItems containsMixedTypes="1" containsNumber="1" minValue="13.632999999999999" maxValue="13.632999999999999"/>
    </cacheField>
    <cacheField name="7" numFmtId="0">
      <sharedItems/>
    </cacheField>
    <cacheField name="8" numFmtId="164">
      <sharedItems containsMixedTypes="1" containsNumber="1" minValue="11000" maxValue="29320374.5"/>
    </cacheField>
    <cacheField name="9" numFmtId="164">
      <sharedItems containsMixedTypes="1" containsNumber="1" minValue="1016" maxValue="28970381.899999999"/>
    </cacheField>
    <cacheField name="10" numFmtId="164">
      <sharedItems containsSemiMixedTypes="0" containsString="0" containsNumber="1" minValue="1016" maxValue="22476249.600000001"/>
    </cacheField>
    <cacheField name="11" numFmtId="164">
      <sharedItems containsSemiMixedTypes="0" containsString="0" containsNumber="1" minValue="0" maxValue="13302941"/>
    </cacheField>
    <cacheField name="12" numFmtId="164">
      <sharedItems containsSemiMixedTypes="0" containsString="0" containsNumber="1" minValue="0" maxValue="169789.1"/>
    </cacheField>
    <cacheField name="13" numFmtId="164">
      <sharedItems containsSemiMixedTypes="0" containsString="0" containsNumber="1" minValue="0" maxValue="2300679"/>
    </cacheField>
    <cacheField name="14" numFmtId="0">
      <sharedItems containsSemiMixedTypes="0" containsString="0" containsNumber="1" minValue="0" maxValue="66772.100000000006"/>
    </cacheField>
    <cacheField name="15" numFmtId="164">
      <sharedItems containsSemiMixedTypes="0" containsString="0" containsNumber="1" minValue="0" maxValue="13302941"/>
    </cacheField>
    <cacheField name="16" numFmtId="164">
      <sharedItems containsSemiMixedTypes="0" containsString="0" containsNumber="1" minValue="0" maxValue="9374124.1999999993"/>
    </cacheField>
    <cacheField name="17" numFmtId="164">
      <sharedItems containsSemiMixedTypes="0" containsString="0" containsNumber="1" minValue="0" maxValue="105073.7"/>
    </cacheField>
    <cacheField name="18" numFmtId="164">
      <sharedItems containsSemiMixedTypes="0" containsString="0" containsNumber="1" minValue="0" maxValue="2342322.5"/>
    </cacheField>
    <cacheField name="19" numFmtId="164">
      <sharedItems containsSemiMixedTypes="0" containsString="0" containsNumber="1" minValue="0" maxValue="80371"/>
    </cacheField>
    <cacheField name="20" numFmtId="164">
      <sharedItems containsSemiMixedTypes="0" containsString="0" containsNumber="1" minValue="0" maxValue="7726033.2000000002"/>
    </cacheField>
    <cacheField name="21" numFmtId="164">
      <sharedItems containsSemiMixedTypes="0" containsString="0" containsNumber="1" minValue="0" maxValue="8698474.3000000007"/>
    </cacheField>
    <cacheField name="22" numFmtId="164">
      <sharedItems containsSemiMixedTypes="0" containsString="0" containsNumber="1" minValue="0" maxValue="174869.9"/>
    </cacheField>
    <cacheField name="23" numFmtId="164">
      <sharedItems containsSemiMixedTypes="0" containsString="0" containsNumber="1" minValue="0" maxValue="2388563.9"/>
    </cacheField>
    <cacheField name="24" numFmtId="164">
      <sharedItems containsSemiMixedTypes="0" containsString="0" containsNumber="1" minValue="0" maxValue="132777.79999999999"/>
    </cacheField>
    <cacheField name="25" numFmtId="164">
      <sharedItems containsSemiMixedTypes="0" containsString="0" containsNumber="1" minValue="0" maxValue="8071000"/>
    </cacheField>
    <cacheField name="26" numFmtId="0">
      <sharedItems containsBlank="1" longText="1"/>
    </cacheField>
    <cacheField name="27" numFmtId="0">
      <sharedItems containsBlank="1" longText="1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x v="0"/>
    <x v="0"/>
    <x v="0"/>
    <s v="315 коек, 165 посещений в смену "/>
    <s v="2015 (ПИР);_x000a_2015-2020 (СМР);_x000a_2021-2024_x000a_(операционные расходы)"/>
    <n v="18140410.600000001"/>
    <n v="9590089.1000000015"/>
    <n v="7031565.4000000004"/>
    <n v="2300679"/>
    <n v="0"/>
    <n v="2300679"/>
    <n v="0"/>
    <n v="0"/>
    <n v="2342322.5"/>
    <n v="0"/>
    <n v="2342322.5"/>
    <n v="0"/>
    <n v="0"/>
    <n v="2388563.9"/>
    <n v="0"/>
    <n v="2388563.9"/>
    <n v="0"/>
    <n v="0"/>
    <s v="_x000a_Заключено соглашение о государственно-частном партнерстве, инвестор ООО &quot;ВИС Инфраструктура&quot;. _x000a_В стадии строительства (готовность 93%), завершение работ в декабре 2020 года. В период 2021 - 2024 годов финансирование операционных расходов._x000a__x000a_"/>
    <m/>
  </r>
  <r>
    <n v="2"/>
    <x v="1"/>
    <x v="1"/>
    <x v="1"/>
    <x v="1"/>
    <s v="235 коек_x000a_665 пос. в смену"/>
    <s v="2019-2021 (ПИР)"/>
    <n v="34000"/>
    <n v="34000"/>
    <n v="34000"/>
    <n v="34000"/>
    <n v="0"/>
    <n v="34000"/>
    <n v="0"/>
    <n v="0"/>
    <n v="0"/>
    <n v="0"/>
    <n v="0"/>
    <n v="0"/>
    <n v="0"/>
    <n v="0"/>
    <n v="0"/>
    <n v="0"/>
    <n v="0"/>
    <n v="0"/>
    <s v="В стадии незавершенного строительство. Строительство приостановлено. Требуется корректировка проектной документации. До 2019 года реконструкция осуществлялось администрацией Советского района. В 2019 году в целях завершения реконструкции передан казенному учреждению автономного округа &quot;Управление капитального строительства&quot;. _x000a_В 2020 году планировалась корректировка проектно-сметной документации. Конкурс не объявлен, в связи с отсутствием финансирования в полном объеме (выявлено после расчета начально максимальной цены проектных работ)._x000a_Выполнение корректировки проектно-сметной документации перенесено на 2021 год."/>
    <s v="Ориентировочная потребность на выполнении реконструкции на 2022 год - 1027,4 млн.рублей, на 2023 год - 1027,4 млн.рублей."/>
  </r>
  <r>
    <n v="3"/>
    <x v="2"/>
    <x v="1"/>
    <x v="2"/>
    <x v="2"/>
    <s v="120 коек/ 100 пос. в смену"/>
    <s v="2017-2020 (ПИР); _x000a_2021-2024 (СМР)"/>
    <n v="2724562"/>
    <n v="2724561.5"/>
    <n v="1688569.4"/>
    <n v="400000"/>
    <n v="0"/>
    <n v="400000"/>
    <n v="0"/>
    <n v="0"/>
    <n v="600000"/>
    <n v="0"/>
    <n v="600000"/>
    <n v="0"/>
    <n v="0"/>
    <n v="688569.4"/>
    <n v="0"/>
    <n v="688569.4"/>
    <n v="0"/>
    <n v="0"/>
    <s v="Строительство не начато, ПСД разработана, экспертизы получены. Поручение Губернатора автономного округа."/>
    <s v="Планируется создание объекта путем заключения концессионного соглашения. Поступило предложение НПО Конверсия о создании по концессии с источником финансирования средства инвестора (возврат средств через ОМС и платные услуги), необходимость капитального гранта будет установлена, после подробной проработки проекта."/>
  </r>
  <r>
    <n v="4"/>
    <x v="3"/>
    <x v="2"/>
    <x v="3"/>
    <x v="3"/>
    <s v="1100 коек"/>
    <s v="2010 ПИР; _x000a_2011 - 2021 (СМР)"/>
    <n v="23373854.5"/>
    <n v="13302941"/>
    <n v="13302941"/>
    <n v="13302941"/>
    <n v="0"/>
    <n v="0"/>
    <n v="0"/>
    <n v="13302941"/>
    <n v="0"/>
    <n v="0"/>
    <n v="0"/>
    <n v="0"/>
    <n v="0"/>
    <n v="0"/>
    <n v="0"/>
    <n v="0"/>
    <n v="0"/>
    <n v="0"/>
    <s v="Объект реализуется по государственной программе &quot;Сотрудничество&quot;._x000a_В стадии строительства 1 и 2 очереди. Готовность 1 очереди - 47%, 2 очереди - 95%. Ожидаемый срок завершения работ 1 очереди - 2021 год, 2 очереди - 2020 год. Предлагаются средства на 2021 годы на завершение строительства и приобретение оборудования под ввод в эксплуатацию. "/>
    <s v="Объект не включен в проект государственной программы."/>
  </r>
  <r>
    <n v="5"/>
    <x v="4"/>
    <x v="2"/>
    <x v="3"/>
    <x v="4"/>
    <s v="50 коек/ 135 посещений в смену"/>
    <s v="2012 ПИР; _x000a_2013-2021 (СМР)"/>
    <n v="1654820"/>
    <n v="391755"/>
    <n v="391755"/>
    <n v="391755"/>
    <n v="0"/>
    <n v="0"/>
    <n v="0"/>
    <n v="391755"/>
    <n v="0"/>
    <n v="0"/>
    <n v="0"/>
    <n v="0"/>
    <n v="0"/>
    <n v="0"/>
    <n v="0"/>
    <n v="0"/>
    <n v="0"/>
    <n v="0"/>
    <s v="Объект реализуется по государственной программе &quot;Сотрудничество&quot;._x000a_В стадии строительства. Срок выполнения работ - август 2021. Готовность объекта 42%. Предлагаются средства на 2021 годы на завершение строительства и приобретение оборудования под ввод в эксплуатацию. "/>
    <s v="Объект не включен в проект государственной программы."/>
  </r>
  <r>
    <n v="6"/>
    <x v="5"/>
    <x v="3"/>
    <x v="1"/>
    <x v="5"/>
    <s v="100 мест/ 5262,85 кв.м"/>
    <s v="2015-2018 (ПИР);_x000a_2019-2021(СМР)"/>
    <n v="323805.40000000002"/>
    <n v="176008.1"/>
    <n v="176008.1"/>
    <n v="176008.1"/>
    <n v="0"/>
    <n v="176008.1"/>
    <n v="0"/>
    <n v="0"/>
    <n v="0"/>
    <n v="0"/>
    <n v="0"/>
    <n v="0"/>
    <n v="0"/>
    <n v="0"/>
    <n v="0"/>
    <n v="0"/>
    <n v="0"/>
    <n v="0"/>
    <s v="В стадии строительства (готовность 20%), срок завершения строительства по контракту - октябрь 2021 года._x000a_Объект обеспечен финансированием в полном объеме для ввода в эксплуатацию (с учетом закупки оборудования)."/>
    <m/>
  </r>
  <r>
    <n v="7"/>
    <x v="6"/>
    <x v="3"/>
    <x v="1"/>
    <x v="6"/>
    <s v="600 учащ./ 200 учащ."/>
    <s v="2011-2013 (ПИР);_x000a_2019-2022 (СМР)"/>
    <n v="595399.80000000005"/>
    <n v="354210.7"/>
    <n v="354210.7"/>
    <n v="259210.7"/>
    <n v="0"/>
    <n v="259210.7"/>
    <n v="0"/>
    <n v="0"/>
    <n v="95000"/>
    <n v="0"/>
    <n v="95000"/>
    <n v="0"/>
    <n v="0"/>
    <n v="0"/>
    <n v="0"/>
    <n v="0"/>
    <n v="0"/>
    <n v="0"/>
    <s v="В стадии строительства, строится в 2 этапа (готовность 1 этапа 30%), срок завершения строительства 1 этапа по контракту - март 2021 года._x000a_В соответствии с дорожной картой, утвержденной УКС закупка по строительству 2 этапа  после ввода в эксплуатацию 1 этапа со сроком завершения в 2022 году._x000a_Объект обеспечен финансированием в полном объеме для ввода в эксплуатацию (с учетом закупки оборудования)."/>
    <m/>
  </r>
  <r>
    <n v="8"/>
    <x v="7"/>
    <x v="3"/>
    <x v="1"/>
    <x v="7"/>
    <s v="300 чел./ 8372,64 кв.м"/>
    <s v="2013-2015 (ПИР);_x000a_2016-2021 (СМР)"/>
    <n v="527318.5"/>
    <n v="279000"/>
    <n v="279000"/>
    <n v="279000"/>
    <n v="0"/>
    <n v="279000"/>
    <n v="0"/>
    <n v="0"/>
    <n v="0"/>
    <n v="0"/>
    <n v="0"/>
    <n v="0"/>
    <n v="0"/>
    <n v="0"/>
    <n v="0"/>
    <n v="0"/>
    <n v="0"/>
    <n v="0"/>
    <s v="В стадии строительства (готовность 34%), срок завершения строительства по контракту - декабрь 2021 года. Объект обеспечен финансированием в полном объеме для ввода в эксплуатацию (с учетом закупки оборудования)."/>
    <m/>
  </r>
  <r>
    <n v="9"/>
    <x v="8"/>
    <x v="3"/>
    <x v="1"/>
    <x v="8"/>
    <s v="230 учащ./ 30 мест"/>
    <s v="2011-2013,_x000a_2019-2020 (ПИР);_x000a_2021-2022 (СМР)"/>
    <n v="674684"/>
    <n v="649080.80000000005"/>
    <n v="649080.79999999993"/>
    <n v="109316.1"/>
    <n v="0"/>
    <n v="109316.1"/>
    <n v="0"/>
    <n v="0"/>
    <n v="539764.69999999995"/>
    <n v="0"/>
    <n v="539764.69999999995"/>
    <n v="0"/>
    <n v="0"/>
    <n v="0"/>
    <n v="0"/>
    <n v="0"/>
    <n v="0"/>
    <n v="0"/>
    <s v="Объект НП &quot;Образование&quot;_x000a_Строительство не начато. Объект включен в перечень объектов для заключения контракта, предметом которого является одновременно выполнение работ по проектированию и строительству. _x000a_Срок создания объекта 2020-2022 годы. Осуществляется подготовка документов для закупки."/>
    <m/>
  </r>
  <r>
    <n v="10"/>
    <x v="9"/>
    <x v="3"/>
    <x v="1"/>
    <x v="9"/>
    <s v="1150 учащ."/>
    <s v="2018-2019 (ПИР);_x000a_2020-2023 (СМР)"/>
    <n v="1291768.2"/>
    <n v="533198.19999999995"/>
    <n v="533198.19999999995"/>
    <n v="210290.1"/>
    <n v="0"/>
    <n v="189261.1"/>
    <n v="21029"/>
    <n v="0"/>
    <n v="211797"/>
    <n v="0"/>
    <n v="190617.3"/>
    <n v="21179.7"/>
    <n v="0"/>
    <n v="111111.1"/>
    <n v="0"/>
    <n v="100000"/>
    <n v="11111.1"/>
    <n v="0"/>
    <s v="Объект НП &quot;Образование&quot;. _x000a_В стадии строительства (готовность 1%), срок завершения строительства по контракту - 30.03.2023._x000a_Объект обеспечен финансированием в полном объеме для ввода в эксплуатацию (с учетом закупки оборудования)."/>
    <m/>
  </r>
  <r>
    <n v="11"/>
    <x v="9"/>
    <x v="3"/>
    <x v="1"/>
    <x v="10"/>
    <s v="600 учащ."/>
    <s v="2016-2018 (ПИР);_x000a_2019-2021 (СМР)"/>
    <n v="748965.1"/>
    <n v="342808.4"/>
    <n v="342808.39999999997"/>
    <n v="342808.39999999997"/>
    <n v="0"/>
    <n v="308527.59999999998"/>
    <n v="34280.800000000003"/>
    <n v="0"/>
    <n v="0"/>
    <n v="0"/>
    <n v="0"/>
    <n v="0"/>
    <n v="0"/>
    <n v="0"/>
    <n v="0"/>
    <n v="0"/>
    <n v="0"/>
    <n v="0"/>
    <s v="Объект НП &quot;Образование&quot;.  _x000a_В стадии строительства (готовность 22%), срок завершения строительства по контракту - 22.07.2021._x000a_Объект обеспечен финансированием в полном объеме для ввода в эксплуатацию (с учетом закупки оборудования)."/>
    <m/>
  </r>
  <r>
    <n v="12"/>
    <x v="0"/>
    <x v="3"/>
    <x v="1"/>
    <x v="11"/>
    <s v="900 мест"/>
    <s v="2017-2018 (ПИР);_x000a_2019-2021 (СМР)"/>
    <n v="993567.6"/>
    <n v="587749"/>
    <n v="405818.60000000003"/>
    <n v="405818.60000000003"/>
    <n v="0"/>
    <n v="365236.7"/>
    <n v="40581.9"/>
    <n v="0"/>
    <n v="0"/>
    <n v="0"/>
    <n v="0"/>
    <n v="0"/>
    <n v="0"/>
    <n v="0"/>
    <n v="0"/>
    <n v="0"/>
    <n v="0"/>
    <n v="0"/>
    <s v="Объект НП &quot;Образование&quot;._x000a_В стадии строительства (готовность 19%), срок завершения строительства по контракту - 31.03.2021. Низкие темпы строительства. Объект обеспечен финансированием в полном объеме для ввода в эксплуатацию (с учетом закупки оборудования)."/>
    <m/>
  </r>
  <r>
    <n v="13"/>
    <x v="10"/>
    <x v="3"/>
    <x v="1"/>
    <x v="12"/>
    <s v="700 учащ."/>
    <s v="2020 (ПИР);_x000a_2021-2023 (СМР)"/>
    <n v="895327.6"/>
    <n v="883568.6"/>
    <n v="883568.6"/>
    <n v="229282.30000000002"/>
    <n v="0"/>
    <n v="206354.1"/>
    <n v="22928.2"/>
    <n v="0"/>
    <n v="406238.3"/>
    <n v="0"/>
    <n v="365614.5"/>
    <n v="40623.800000000003"/>
    <n v="0"/>
    <n v="248048"/>
    <n v="0"/>
    <n v="223243.2"/>
    <n v="24804.799999999999"/>
    <n v="0"/>
    <s v="Объект НП &quot;Образование&quot;._x000a_Строительство не начато. Объект включен в перечень объектов для заключения контракта, предметом которого является одновременно выполнение работ по проектированию и строительству. _x000a_Срок создания объекта 2020-2022 годы. Осуществляется подготовка документов для закупки."/>
    <m/>
  </r>
  <r>
    <n v="14"/>
    <x v="11"/>
    <x v="3"/>
    <x v="1"/>
    <x v="13"/>
    <s v="80 учащ./ 40 мест"/>
    <s v="2019-2020 (ПИР);_x000a_2020-2022 (СМР)"/>
    <n v="389892.3"/>
    <n v="389860.3"/>
    <n v="389860.3"/>
    <n v="179288.69999999998"/>
    <n v="0"/>
    <n v="161359.79999999999"/>
    <n v="17928.900000000001"/>
    <n v="0"/>
    <n v="210571.6"/>
    <n v="0"/>
    <n v="189514.4"/>
    <n v="21057.200000000001"/>
    <n v="0"/>
    <n v="0"/>
    <n v="0"/>
    <n v="0"/>
    <n v="0"/>
    <n v="0"/>
    <s v="Объект НП &quot;Образование&quot;._x000a_Строительство не начато. Проектные работы выполнены, получено положительное заключение государственной экспертизы. Объект обеспечен финансированием в полном объеме для ввода в эксплуатацию (с учетом закупки оборудования)."/>
    <m/>
  </r>
  <r>
    <n v="15"/>
    <x v="10"/>
    <x v="3"/>
    <x v="1"/>
    <x v="14"/>
    <s v="140 учащ./ 75 мест"/>
    <s v="2007-2012 (ПИР); _x000a_2015-2021 (СМР)"/>
    <n v="602773.80000000005"/>
    <n v="462773.8"/>
    <n v="140000"/>
    <n v="140000"/>
    <n v="0"/>
    <n v="126000"/>
    <n v="14000"/>
    <n v="0"/>
    <n v="0"/>
    <n v="0"/>
    <n v="0"/>
    <n v="0"/>
    <n v="0"/>
    <n v="0"/>
    <n v="0"/>
    <n v="0"/>
    <n v="0"/>
    <n v="0"/>
    <s v="Объект НП &quot;Образование&quot;.  _x000a_В стадии строительства (готовность 77%), срок завершения строительства по контракту - 25.12.2020 (в связи с низкими темпами строительства, по причине отсутствия возможности осуществить доставку на стройплощадку материалов, необходимых для завершения производства работ в условиях отсутствия навигации из-за мелководья, на 2021 год соответствующее увеличение средств для обеспечения принятых обязательства)._x000a_Объект обеспечен финансированием в полном объеме."/>
    <m/>
  </r>
  <r>
    <n v="16"/>
    <x v="8"/>
    <x v="3"/>
    <x v="2"/>
    <x v="15"/>
    <s v="1600 учащ."/>
    <s v="2020 (ПИР);_x000a_2021-2022 (СМР)"/>
    <n v="2707742.3"/>
    <n v="2707742.3"/>
    <n v="734549.10000000009"/>
    <n v="214466.90000000002"/>
    <n v="0"/>
    <n v="193020.2"/>
    <n v="21446.7"/>
    <n v="0"/>
    <n v="214466.90000000002"/>
    <n v="0"/>
    <n v="193020.2"/>
    <n v="21446.7"/>
    <n v="0"/>
    <n v="305615.3"/>
    <n v="0"/>
    <n v="275053.8"/>
    <n v="30561.5"/>
    <n v="0"/>
    <s v="Объект НП &quot;Образование&quot; _x000a_Заключено концессионное соглашение от 31.12.2019. Дата ввода объекта в эксплуатацию исходя из условий соглашения 31.12.2022. Осуществляется проектирование."/>
    <s v="Не обеспечен финансированием в 2022 году в сумме 193,0 млн рублей, в 2023 году 366,7 млн. рублей."/>
  </r>
  <r>
    <n v="17"/>
    <x v="0"/>
    <x v="3"/>
    <x v="2"/>
    <x v="16"/>
    <s v="550 учащ."/>
    <s v="2019 (ПИР);_x000a_2020-2022 (СМР)"/>
    <n v="1182655.2"/>
    <n v="1088982.8999999999"/>
    <n v="406472.6"/>
    <n v="93672.3"/>
    <n v="0"/>
    <n v="84305.1"/>
    <n v="9367.2000000000007"/>
    <n v="0"/>
    <n v="133482.20000000001"/>
    <n v="0"/>
    <n v="120134"/>
    <n v="13348.2"/>
    <n v="0"/>
    <n v="179318.09999999998"/>
    <n v="0"/>
    <n v="161386.29999999999"/>
    <n v="17931.8"/>
    <n v="0"/>
    <s v="Объект НП &quot;Образование&quot;  _x000a_Заключено концессионное соглашение от 14.02.2019. Дата ввода объекта в эксплуатацию исходя из условий соглашения 14.02.2022. Осуществляется строительство (готовность 11%)."/>
    <s v="Не обеспечен финансированием в 2022 году в сумме 120,1 млн рублей, в 2023 году 161,4 млн. рублей"/>
  </r>
  <r>
    <n v="18"/>
    <x v="0"/>
    <x v="3"/>
    <x v="2"/>
    <x v="17"/>
    <s v="1500 учащ."/>
    <s v="2020 (ПИР);_x000a_2021-2022 (СМР)"/>
    <n v="2464571.4"/>
    <n v="2464571.4"/>
    <n v="668582.5"/>
    <n v="195206.6"/>
    <n v="0"/>
    <n v="175685.9"/>
    <n v="19520.7"/>
    <n v="0"/>
    <n v="195206.6"/>
    <n v="0"/>
    <n v="175685.9"/>
    <n v="19520.7"/>
    <n v="0"/>
    <n v="278169.3"/>
    <n v="0"/>
    <n v="250352.4"/>
    <n v="27816.9"/>
    <n v="0"/>
    <s v="Объект НП &quot;Образование&quot;. _x000a_Проект концессионного соглашения в стадии заключения (в 2020 году)."/>
    <s v="Не обеспечен финансированием в 2022 году в сумме 175,7 млн рублей, в 2023 году 333,8 млн. рублей"/>
  </r>
  <r>
    <n v="19"/>
    <x v="0"/>
    <x v="3"/>
    <x v="2"/>
    <x v="18"/>
    <s v="1500 учащ."/>
    <s v="2020 (ПИР);_x000a_2021-2022 (СМР)"/>
    <n v="2464571"/>
    <n v="2464571"/>
    <n v="668553.19999999995"/>
    <n v="195206.6"/>
    <n v="0"/>
    <n v="175685.9"/>
    <n v="19520.7"/>
    <n v="0"/>
    <n v="195206.6"/>
    <n v="0"/>
    <n v="175685.9"/>
    <n v="19520.7"/>
    <n v="0"/>
    <n v="278140"/>
    <n v="0"/>
    <n v="250326"/>
    <n v="27814"/>
    <n v="0"/>
    <s v="Объект НП &quot;Образование&quot; _x000a_Заключено концессионное соглашение от 26.12.2019. Дата ввода объекта в эксплуатацию исходя из условий соглашения 25.12.2022. Осуществляется проектирование."/>
    <s v="Не обеспечен финансированием в 2022 году в сумме 175,7 млн рублей, в 2023 году 333,8 млн. рублей"/>
  </r>
  <r>
    <n v="20"/>
    <x v="0"/>
    <x v="3"/>
    <x v="2"/>
    <x v="19"/>
    <s v="1500 учащ."/>
    <s v="2020 (ПИР);_x000a_2021-2022 (СМР)"/>
    <n v="2464571"/>
    <n v="2464571"/>
    <n v="668553.19999999995"/>
    <n v="195206.6"/>
    <n v="0"/>
    <n v="175685.9"/>
    <n v="19520.7"/>
    <n v="0"/>
    <n v="195206.6"/>
    <n v="0"/>
    <n v="175685.9"/>
    <n v="19520.7"/>
    <n v="0"/>
    <n v="278140"/>
    <n v="0"/>
    <n v="250326"/>
    <n v="27814"/>
    <n v="0"/>
    <s v="Объект НП &quot;Образование&quot; _x000a_Заключено концессионное соглашение от 26.12.2019. Дата ввода объекта в эксплуатацию исходя из условий соглашения 25.12.2022. Осуществляется проектирование."/>
    <s v="Не обеспечен финансированием в 2022 году в сумме 175,7 млн рублей, в 2023 году 333,8 млн. рублей"/>
  </r>
  <r>
    <n v="21"/>
    <x v="0"/>
    <x v="3"/>
    <x v="2"/>
    <x v="20"/>
    <s v="1500 учащ."/>
    <s v="2020 (ПИР);_x000a_2021-2023 (СМР)"/>
    <n v="2461879.4"/>
    <n v="2461879.4"/>
    <n v="599038.9"/>
    <n v="195206.6"/>
    <n v="0"/>
    <n v="175685.9"/>
    <n v="19520.7"/>
    <n v="0"/>
    <n v="195206.6"/>
    <n v="0"/>
    <n v="175685.9"/>
    <n v="19520.7"/>
    <n v="0"/>
    <n v="208625.7"/>
    <n v="0"/>
    <n v="187763.1"/>
    <n v="20862.599999999999"/>
    <n v="0"/>
    <s v="Объект НП &quot;Образование&quot;_x000a_Заключено концессионное соглашение от 03.07.2020. Дата ввода объекта в эксплуатацию исходя из условий соглашения 04.07.2023. Осуществляется проектирование."/>
    <s v="Не обеспечен финансированием в 2022 году в сумме 175,7 млн рублей, в 2023 году 250,4 млн. рублей."/>
  </r>
  <r>
    <n v="22"/>
    <x v="9"/>
    <x v="3"/>
    <x v="2"/>
    <x v="21"/>
    <s v="1056 учащ."/>
    <s v="2019 (ПИР);_x000a_2020-2021 (СМР)"/>
    <n v="1970482.9"/>
    <n v="1670229.3"/>
    <n v="751344.9"/>
    <n v="217683.8"/>
    <n v="0"/>
    <n v="195915.5"/>
    <n v="21768.3"/>
    <n v="0"/>
    <n v="286674"/>
    <n v="0"/>
    <n v="258006.6"/>
    <n v="28667.4"/>
    <n v="0"/>
    <n v="246987.1"/>
    <n v="0"/>
    <n v="222288.5"/>
    <n v="24698.6"/>
    <n v="0"/>
    <s v="Объект НП &quot;Образование&quot; _x000a_Заключено концессионное соглашение от 28.12.2018. Дата ввода объекта в эксплуатацию исходя из условий соглашения 27.12.2021. Осуществляется строительство (готовность 12%)."/>
    <s v="Не обеспечен финансированием в 2022 году в сумме 258,0 млн рублей, в 2023 году 260,7 млн. рублей"/>
  </r>
  <r>
    <n v="23"/>
    <x v="9"/>
    <x v="3"/>
    <x v="2"/>
    <x v="22"/>
    <s v="1725 учащ."/>
    <s v="2019 (ПИР);_x000a_2020-2021 (СМР)"/>
    <n v="3096210.6"/>
    <n v="2728357.3"/>
    <n v="1253838.3999999999"/>
    <n v="430655"/>
    <n v="0"/>
    <n v="387589.5"/>
    <n v="43065.5"/>
    <n v="0"/>
    <n v="468288.39999999997"/>
    <n v="0"/>
    <n v="421459.6"/>
    <n v="46828.800000000003"/>
    <n v="0"/>
    <n v="354895"/>
    <n v="0"/>
    <n v="319405.5"/>
    <n v="35489.5"/>
    <n v="0"/>
    <s v="Объект НП &quot;Образование&quot; _x000a_Заключено концессионное соглашение от 28.12.2018. Дата ввода объекта в эксплуатацию исходя из условий соглашения 27.12.2021. Осуществляется строительство (готовность 1%)."/>
    <s v="Не обеспечен финансированием в 2022 году в сумме 421,5 млн рублей, в 2023 году 425,9 млн. рублей"/>
  </r>
  <r>
    <n v="24"/>
    <x v="3"/>
    <x v="3"/>
    <x v="2"/>
    <x v="23"/>
    <s v="1125 учащ."/>
    <s v="2019 (ПИР);_x000a_2021-2022 (СМР)"/>
    <n v="1923112.2"/>
    <n v="1808872"/>
    <n v="626146.69999999995"/>
    <n v="190400.3"/>
    <n v="0"/>
    <n v="171360.3"/>
    <n v="19040"/>
    <n v="0"/>
    <n v="217055"/>
    <n v="0"/>
    <n v="195349.5"/>
    <n v="21705.5"/>
    <n v="0"/>
    <n v="218691.4"/>
    <n v="0"/>
    <n v="196822.3"/>
    <n v="21869.1"/>
    <n v="0"/>
    <s v="Объект НП &quot;Образование&quot; _x000a_Заключено концессионное соглашение от 14.02.2019. Дата ввода объекта в эксплуатацию исходя из условий соглашения 14.02.2022. Осуществляется строительство (готовность 1%)."/>
    <s v="Не обеспечен финансированием в 2022 году в сумме 195,3 млн рублей, в 2023 году 262,4 млн. рублей."/>
  </r>
  <r>
    <n v="25"/>
    <x v="3"/>
    <x v="3"/>
    <x v="2"/>
    <x v="24"/>
    <s v="1125 учащ."/>
    <s v="2021-2022 (ПИР);_x000a_2022-2025 (СМР)"/>
    <n v="1923112.2"/>
    <n v="1808872"/>
    <n v="344631.80000000005"/>
    <n v="183567"/>
    <n v="0"/>
    <n v="165210.4"/>
    <n v="18356.599999999999"/>
    <n v="0"/>
    <n v="80532.399999999994"/>
    <n v="0"/>
    <n v="72479.199999999997"/>
    <n v="8053.2"/>
    <n v="0"/>
    <n v="80532.399999999994"/>
    <n v="0"/>
    <n v="72479.199999999997"/>
    <n v="8053.2"/>
    <n v="0"/>
    <s v="Объект НП &quot;Образование&quot; _x000a_Заключено концессионное соглашение от 14.02.2019. Дата ввода объекта в эксплуатацию исходя из условий соглашения 14.02.2022. Осуществляется проектирование."/>
    <s v="Не обеспечен финансированием в 2022 году в сумме 195,3 млн рублей, в 2023 году 262,4 млн. рублей"/>
  </r>
  <r>
    <n v="26"/>
    <x v="12"/>
    <x v="3"/>
    <x v="2"/>
    <x v="25"/>
    <s v="1125 учащ."/>
    <s v="2019 (ПИР);_x000a_2021-2022 (СМР)"/>
    <n v="1832688.8"/>
    <n v="1687530.6"/>
    <n v="497165.79999999993"/>
    <n v="145158.19999999998"/>
    <n v="0"/>
    <n v="130642.4"/>
    <n v="14515.8"/>
    <n v="0"/>
    <n v="145158.19999999998"/>
    <n v="0"/>
    <n v="130642.4"/>
    <n v="14515.8"/>
    <n v="0"/>
    <n v="206849.4"/>
    <n v="0"/>
    <n v="186164.5"/>
    <n v="20684.900000000001"/>
    <n v="0"/>
    <s v="Объект НП &quot;Образование&quot;_x000a_Заключено концессионное соглашение от 19.06.2019. Дата ввода объекта в эксплуатацию исходя из условий соглашения 18.06.2022. Осуществляется проектирование."/>
    <s v="Не обеспечен финансированием в 2022 году в сумме 186,2 млн рублей в 2023 году 250,1 млн. рублей"/>
  </r>
  <r>
    <n v="27"/>
    <x v="13"/>
    <x v="3"/>
    <x v="2"/>
    <x v="26"/>
    <s v="1100 учащ."/>
    <s v="2019 (ПИР);_x000a_2020-2021 (СМР)"/>
    <n v="1653940.9"/>
    <n v="1524953.4"/>
    <n v="632137.69999999995"/>
    <n v="131173.70000000001"/>
    <n v="0"/>
    <n v="114121.1"/>
    <n v="17052.599999999999"/>
    <n v="0"/>
    <n v="249229.9"/>
    <n v="0"/>
    <n v="216830"/>
    <n v="32399.9"/>
    <n v="0"/>
    <n v="251734.1"/>
    <n v="0"/>
    <n v="219008.7"/>
    <n v="32725.4"/>
    <n v="0"/>
    <s v="Объект НП &quot;Образование&quot;_x000a_Заключено концессионное соглашение от 28.12.2018. Дата ввода объекта в эксплуатацию исходя из условий соглашения 28.09.2021. Осуществляется строительство (готовность 1%)."/>
    <s v="Не обеспечен финансированием в 2022 году в сумме 216,8 млн рублей, в 2023 году 219,0 млн. рублей"/>
  </r>
  <r>
    <n v="28"/>
    <x v="13"/>
    <x v="3"/>
    <x v="2"/>
    <x v="27"/>
    <s v="1100 учащ."/>
    <s v="2019 (ПИР);_x000a_2020-2021 (СМР)"/>
    <n v="1653940.9"/>
    <n v="1524953.4"/>
    <n v="632137.69999999995"/>
    <n v="131173.70000000001"/>
    <n v="0"/>
    <n v="114121.1"/>
    <n v="17052.599999999999"/>
    <n v="0"/>
    <n v="249229.9"/>
    <n v="0"/>
    <n v="216830"/>
    <n v="32399.9"/>
    <n v="0"/>
    <n v="251734.1"/>
    <n v="0"/>
    <n v="219008.7"/>
    <n v="32725.4"/>
    <n v="0"/>
    <s v="Объект НП &quot;Образование&quot;_x000a_Заключено концессионное соглашение от 28.12.2018. Дата ввода объекта в эксплуатацию исходя из условий соглашения 28.09.2021. Осуществляется строительство (готовность 5%)."/>
    <s v="Не обеспечен финансированием в 2022 году в сумме 216,8 млн рублей, в 2023 году 219,0 млн. рублей"/>
  </r>
  <r>
    <n v="29"/>
    <x v="0"/>
    <x v="3"/>
    <x v="4"/>
    <x v="28"/>
    <s v="900 учащ."/>
    <s v="2022_x000a_ (приобретение)"/>
    <n v="1071846.3"/>
    <n v="1071846.3"/>
    <n v="616450.69999999995"/>
    <n v="370664.2"/>
    <n v="105639.3"/>
    <n v="246491.7"/>
    <n v="18533.2"/>
    <n v="0"/>
    <n v="245786.5"/>
    <n v="105073.7"/>
    <n v="128423.5"/>
    <n v="12289.3"/>
    <n v="0"/>
    <n v="0"/>
    <n v="0"/>
    <n v="0"/>
    <n v="0"/>
    <n v="0"/>
    <s v="Предлагаются средства на 2021-2022 годы для приобретения школы. В стадии строительства, планируется к вводу в эксплуатацию в 2021 году."/>
    <m/>
  </r>
  <r>
    <n v="30"/>
    <x v="11"/>
    <x v="3"/>
    <x v="4"/>
    <x v="29"/>
    <s v="200 мест"/>
    <s v="2021_x000a_(приобретение)"/>
    <n v="339554.2"/>
    <n v="339554.2"/>
    <n v="339554.2"/>
    <n v="339554.2"/>
    <n v="125804.8"/>
    <n v="196771.7"/>
    <n v="16977.7"/>
    <n v="0"/>
    <n v="0"/>
    <n v="0"/>
    <n v="0"/>
    <n v="0"/>
    <n v="0"/>
    <n v="0"/>
    <n v="0"/>
    <n v="0"/>
    <n v="0"/>
    <n v="0"/>
    <s v="В соответствии с государственной программой планируется к приобретению в 2021 году (с участием средств бюджета РФ)._x000a_Объект в высокой степени готовности (готовность 100%)._x000a_Направлена заявка в Минпросвещения России на финансирование приобретения объекта в 2020 году."/>
    <m/>
  </r>
  <r>
    <n v="31"/>
    <x v="13"/>
    <x v="3"/>
    <x v="4"/>
    <x v="30"/>
    <s v="300 мест"/>
    <s v="2021_x000a_(приобретение)"/>
    <n v="473213.8"/>
    <n v="473213.8"/>
    <n v="473213.79999999993"/>
    <n v="473213.79999999993"/>
    <n v="52976.1"/>
    <n v="382380.6"/>
    <n v="37857.1"/>
    <n v="0"/>
    <n v="0"/>
    <n v="0"/>
    <n v="0"/>
    <n v="0"/>
    <n v="0"/>
    <n v="0"/>
    <n v="0"/>
    <n v="0"/>
    <n v="0"/>
    <n v="0"/>
    <s v="В соответствии с государственной программой планируется к приобретению в 2021 году (с участием средств бюджета РФ)._x000a_Объект введен в эксплуатацию._x000a_Направлена заявка в Минпросвещения России на финансирование приобретения объекта в 2020 году."/>
    <m/>
  </r>
  <r>
    <n v="32"/>
    <x v="13"/>
    <x v="3"/>
    <x v="4"/>
    <x v="31"/>
    <s v="300 мест"/>
    <s v="2021_x000a_(приобретение)"/>
    <n v="473213.8"/>
    <n v="473213.8"/>
    <n v="473213.79999999993"/>
    <n v="473213.79999999993"/>
    <n v="169789.1"/>
    <n v="265567.59999999998"/>
    <n v="37857.1"/>
    <n v="0"/>
    <n v="0"/>
    <n v="0"/>
    <n v="0"/>
    <n v="0"/>
    <n v="0"/>
    <n v="0"/>
    <n v="0"/>
    <n v="0"/>
    <n v="0"/>
    <n v="0"/>
    <s v="В соответствии с государственной программой планируется к приобретению в 2021 году (с участием средств бюджета РФ)._x000a_Объект введен в эксплуатацию._x000a_Направлена заявка в Минпросвещения России на финансирование приобретения объекта в 2020 году."/>
    <m/>
  </r>
  <r>
    <n v="33"/>
    <x v="14"/>
    <x v="3"/>
    <x v="4"/>
    <x v="32"/>
    <s v="120 мест"/>
    <s v="2021 _x000a_приобретение"/>
    <n v="182361.3"/>
    <n v="182361.3"/>
    <n v="182361.30000000002"/>
    <n v="182361.30000000002"/>
    <n v="0"/>
    <n v="173243.2"/>
    <n v="9118.1"/>
    <n v="0"/>
    <n v="0"/>
    <n v="0"/>
    <n v="0"/>
    <n v="0"/>
    <n v="0"/>
    <n v="0"/>
    <n v="0"/>
    <n v="0"/>
    <n v="0"/>
    <n v="0"/>
    <m/>
    <m/>
  </r>
  <r>
    <n v="34"/>
    <x v="4"/>
    <x v="4"/>
    <x v="1"/>
    <x v="33"/>
    <s v="300/40000/100/3176,41 мест/томов книжного фонда/уч./кв.м"/>
    <s v="2014-2015, 2019_x000a_(ПИР);_x000a_2020-2021 (СМР)"/>
    <n v="286431.40000000002"/>
    <n v="278033.59999999998"/>
    <n v="278033.60000000003"/>
    <n v="278033.60000000003"/>
    <n v="0"/>
    <n v="264131.90000000002"/>
    <n v="13901.7"/>
    <n v="0"/>
    <n v="0"/>
    <n v="0"/>
    <n v="0"/>
    <n v="0"/>
    <n v="0"/>
    <n v="0"/>
    <n v="0"/>
    <n v="0"/>
    <n v="0"/>
    <n v="0"/>
    <s v="Новый объект. Строительство не начато. Проектные работы выполнены, получено положительное заключение государственной экспертизы. _x000a_В 2020 - 2021 годах планируется строительство объекта (заключается контракт на строительство объекта). Объект обеспечен финансированием в полном объеме для ввода в эксплуатацию (с учетом закупки оборудования)."/>
    <m/>
  </r>
  <r>
    <n v="35"/>
    <x v="3"/>
    <x v="5"/>
    <x v="1"/>
    <x v="34"/>
    <s v="214 чел./час ; 5156 м2  ; 200 зрит. мест"/>
    <s v="2023-2024"/>
    <s v="750 000,0"/>
    <s v="750 000,0"/>
    <n v="379058.10000000003"/>
    <n v="0"/>
    <n v="0"/>
    <n v="0"/>
    <n v="0"/>
    <n v="0"/>
    <n v="0"/>
    <n v="0"/>
    <n v="0"/>
    <n v="0"/>
    <n v="0"/>
    <n v="379058.10000000003"/>
    <n v="140441"/>
    <n v="219664.2"/>
    <n v="18952.900000000001"/>
    <n v="0"/>
    <s v="Новый объект. Проектная документация не разработана. Планируется предоставление субсидии из федерального бюджета."/>
    <m/>
  </r>
  <r>
    <n v="36"/>
    <x v="8"/>
    <x v="5"/>
    <x v="1"/>
    <x v="35"/>
    <s v="580 посещений в смену_x000a_12919 кв.м."/>
    <s v="2018-2019 (ПИР);_x000a_2020-2022 (СМР)"/>
    <n v="1498400"/>
    <n v="787800"/>
    <n v="787830.8"/>
    <n v="440939.3"/>
    <n v="0"/>
    <n v="418892.1"/>
    <n v="22047.200000000001"/>
    <n v="0"/>
    <n v="346891.5"/>
    <n v="0"/>
    <n v="329546.90000000002"/>
    <n v="17344.599999999999"/>
    <n v="0"/>
    <n v="0"/>
    <n v="0"/>
    <n v="0"/>
    <n v="0"/>
    <n v="0"/>
    <s v="В стадии строительства (готовность 1%), срок завершения строительства по контракту - 31.08.2022. Объект обеспечен финансированием в полном объеме для ввода в эксплуатацию (с учетом закупки оборудования)."/>
    <m/>
  </r>
  <r>
    <n v="37"/>
    <x v="14"/>
    <x v="6"/>
    <x v="1"/>
    <x v="36"/>
    <s v="2/564,53 а/м/кв.м"/>
    <s v="2012-2013, 2020_x000a_(ПИР);_x000a_2014-2017, 2021_x000a_(СМР)"/>
    <n v="73347"/>
    <n v="53816.1"/>
    <n v="53816.1"/>
    <n v="53816.1"/>
    <n v="0"/>
    <n v="53816.1"/>
    <n v="0"/>
    <n v="0"/>
    <n v="0"/>
    <n v="0"/>
    <n v="0"/>
    <n v="0"/>
    <n v="0"/>
    <n v="0"/>
    <n v="0"/>
    <n v="0"/>
    <n v="0"/>
    <n v="0"/>
    <s v="Объект незавершенного строительства. ПСД на завершение готова._x000a_В 2021 году предлагается заключить контракт на завершение строительства объекта._x000a_Информационно:_x000a_В адрес подрядной организации (ранее выполнявшей строительство объекта) выставлен иск о взыскании 39,6 млн. рублей оплаченных, но не выполненных работ (из определения суда по предварительному слушанию). В соответствии с информацией, отраженной на сайте &quot;Электронное правосудие&quot;, иск удовлетворен полностью."/>
    <m/>
  </r>
  <r>
    <n v="38"/>
    <x v="5"/>
    <x v="7"/>
    <x v="1"/>
    <x v="37"/>
    <s v="61,94 км"/>
    <s v="2010-2021 (СМР)"/>
    <s v="1 249  191,0"/>
    <n v="909666.8"/>
    <n v="47355.3"/>
    <n v="47355.3"/>
    <n v="0"/>
    <n v="43093.3"/>
    <n v="4262"/>
    <n v="0"/>
    <n v="0"/>
    <n v="0"/>
    <n v="0"/>
    <n v="0"/>
    <n v="0"/>
    <n v="0"/>
    <n v="0"/>
    <n v="0"/>
    <n v="0"/>
    <n v="0"/>
    <s v="Осуществляется строительство участками. Предлагаются средства на 2021 год на завершение строительства объекта."/>
    <m/>
  </r>
  <r>
    <n v="39"/>
    <x v="8"/>
    <x v="7"/>
    <x v="1"/>
    <x v="38"/>
    <s v="1721,3 м"/>
    <s v="2018-2019 (ПИР);_x000a_2021 (СМР)"/>
    <s v="69 730,8"/>
    <s v="67 730,8"/>
    <n v="71276.899999999994"/>
    <n v="71276.899999999994"/>
    <n v="0"/>
    <n v="64862"/>
    <n v="6414.9"/>
    <n v="0"/>
    <n v="0"/>
    <n v="0"/>
    <n v="0"/>
    <n v="0"/>
    <n v="0"/>
    <n v="0"/>
    <n v="0"/>
    <n v="0"/>
    <n v="0"/>
    <n v="0"/>
    <s v="Новый объект. Строительство не начато. Проектная документация разработана."/>
    <s v="Отсутствует заключение об эффективности."/>
  </r>
  <r>
    <n v="40"/>
    <x v="8"/>
    <x v="7"/>
    <x v="1"/>
    <x v="39"/>
    <s v="1204,5 м"/>
    <s v="2017-2019 (ПИР);_x000a_2021 (СМР)"/>
    <s v="60 640,0"/>
    <s v="57 949,0"/>
    <n v="61233.9"/>
    <n v="61233.9"/>
    <n v="0"/>
    <n v="55722.8"/>
    <n v="5511.1"/>
    <n v="0"/>
    <n v="0"/>
    <n v="0"/>
    <n v="0"/>
    <n v="0"/>
    <n v="0"/>
    <n v="0"/>
    <n v="0"/>
    <n v="0"/>
    <n v="0"/>
    <n v="0"/>
    <s v="Новый объект. Строительство не начато. Проектная документация разработана."/>
    <s v="Отсутствует заключение об эффективности."/>
  </r>
  <r>
    <n v="41"/>
    <x v="3"/>
    <x v="7"/>
    <x v="1"/>
    <x v="40"/>
    <s v="1,155 км"/>
    <s v="2014- 2015 (ПИР);_x000a_2021-2024 (СМР)"/>
    <n v="458462"/>
    <n v="455310.8"/>
    <n v="370007.1"/>
    <n v="97386.1"/>
    <n v="0"/>
    <n v="57557.599999999999"/>
    <n v="3029.4"/>
    <n v="36799.1"/>
    <n v="147621"/>
    <n v="0"/>
    <n v="87248"/>
    <n v="4592"/>
    <n v="55781"/>
    <n v="125000"/>
    <n v="0"/>
    <n v="73878.100000000006"/>
    <n v="3888.4"/>
    <n v="47233.5"/>
    <s v="Новый объект. Строительство не начато. Проектная документация разработана. Направлена заявка на софинансирование из федерального бюджета по РП &quot;Жилье&quot; ."/>
    <s v="Отсутствует заключение об эффективности."/>
  </r>
  <r>
    <n v="42"/>
    <x v="3"/>
    <x v="7"/>
    <x v="1"/>
    <x v="41"/>
    <s v="1,3128 км"/>
    <s v="2014- 2015 (ПИР);_x000a_2021-2024 (СМР)"/>
    <n v="390490.6"/>
    <n v="386113.1"/>
    <n v="370000"/>
    <n v="110000"/>
    <n v="0"/>
    <n v="65012.800000000003"/>
    <n v="3421.7"/>
    <n v="41565.5"/>
    <n v="130000"/>
    <n v="0"/>
    <n v="76833.2"/>
    <n v="4043.9"/>
    <n v="49122.9"/>
    <n v="130000"/>
    <n v="0"/>
    <n v="76833.2"/>
    <n v="4043.9"/>
    <n v="49122.9"/>
    <s v="Новый объект. Строительство не начато. Проектная документация разработана. Направлена заявка на софинансирование из федерального бюджета по РП &quot;Жилье&quot; ."/>
    <s v="Отсутствует заключение об эффективности."/>
  </r>
  <r>
    <n v="43"/>
    <x v="6"/>
    <x v="7"/>
    <x v="1"/>
    <x v="42"/>
    <s v="10511 м"/>
    <s v="2013-2014,_x000a_2019-2022_x000a_(СМР)"/>
    <s v="228 441,2"/>
    <s v="48 426,4"/>
    <n v="37673.699999999997"/>
    <n v="0"/>
    <n v="0"/>
    <n v="0"/>
    <n v="0"/>
    <n v="0"/>
    <n v="37673.699999999997"/>
    <n v="0"/>
    <n v="35036.5"/>
    <n v="2637.2"/>
    <n v="0"/>
    <n v="0"/>
    <n v="0"/>
    <n v="0"/>
    <n v="0"/>
    <n v="0"/>
    <s v="В стадии незавершенного строительства. Строительство приостановлено. Муниципальным образованием планируется выполнить корректировку проекта. На 2021-2022 годы планируется завершение строительства объекта."/>
    <s v="Отсутствует заключение государственной экспертизы"/>
  </r>
  <r>
    <n v="44"/>
    <x v="14"/>
    <x v="8"/>
    <x v="2"/>
    <x v="43"/>
    <s v="90 тыс.тонн/год"/>
    <s v="2017-2019 (ПИР);_x000a_2019-2021 (СМР)"/>
    <n v="1100000"/>
    <n v="164642.6"/>
    <n v="164642.6"/>
    <n v="164642.6"/>
    <n v="0"/>
    <n v="0"/>
    <n v="0"/>
    <n v="164642.6"/>
    <n v="0"/>
    <n v="0"/>
    <n v="0"/>
    <n v="0"/>
    <n v="0"/>
    <n v="0"/>
    <n v="0"/>
    <n v="0"/>
    <n v="0"/>
    <n v="0"/>
    <s v="Заключено концессионное соглашение от 18.12.2017, инвестор ООО &quot;Ресурсосбережение ХМАО&quot;. Дата ввода объекта в эксплуатацию исходя из условий соглашения 1 кв. 2021 года. Осуществляется строительство."/>
    <m/>
  </r>
  <r>
    <n v="45"/>
    <x v="15"/>
    <x v="8"/>
    <x v="2"/>
    <x v="44"/>
    <s v="180 тыс.тонн/год"/>
    <s v="2020-2021 (ПИР);_x000a_2021-2023 (СМР)"/>
    <n v="2889700"/>
    <n v="2889700"/>
    <n v="2639700"/>
    <n v="847425"/>
    <n v="0"/>
    <n v="250000"/>
    <n v="0"/>
    <n v="597425"/>
    <n v="1194850"/>
    <n v="0"/>
    <n v="0"/>
    <n v="0"/>
    <n v="1194850"/>
    <n v="597425"/>
    <n v="0"/>
    <n v="0"/>
    <n v="0"/>
    <n v="597425"/>
    <s v="Заключено концессионное соглашение, инвестор ООО «Корпорация СТС». Дата ввода объекта в эксплуатацию исходя из условий соглашения 4 кв. 2023 года. "/>
    <s v="концессионным соглашением, заключенным между Правительством автономного округа и Концессионером, предусмотрено предоставление капитального гранта в размере 500 000 тыс. рублей (потребность на 2022 год + 250 000 тыс. рублей)"/>
  </r>
  <r>
    <n v="46"/>
    <x v="16"/>
    <x v="8"/>
    <x v="2"/>
    <x v="45"/>
    <s v="35 тыс.тонн/год"/>
    <s v="2020-2021 (ПИР);_x000a_2021-2023 (СМР)"/>
    <n v="739897.7"/>
    <n v="739897.7"/>
    <n v="652388"/>
    <n v="156990.29999999999"/>
    <n v="0"/>
    <n v="75490.3"/>
    <n v="0"/>
    <n v="81500"/>
    <n v="330265"/>
    <n v="0"/>
    <n v="0"/>
    <n v="0"/>
    <n v="330265"/>
    <n v="165132.70000000001"/>
    <n v="0"/>
    <n v="0"/>
    <n v="0"/>
    <n v="165132.70000000001"/>
    <s v="Принято распоряжение Правительства автономного округа о заключении концессионного соглашения от 06.12.2019 № 669-рп. Направлено уведомление в адрес заявителя о предоставлении предложения в соответствии с условиями конкурсной документации. Ввод в эксплуатацию планируется в 2023 году."/>
    <s v="распоряжением Правительства автономного округа установлена сумма капитального гранта в объеме 163 000 тыс. рублей (потребность на 2021 год + 6 009,7 тыс. рублей, на 2022 год + 81 500 тыс. рублей)"/>
  </r>
  <r>
    <n v="47"/>
    <x v="4"/>
    <x v="8"/>
    <x v="2"/>
    <x v="46"/>
    <s v="50 тыс. тонн/год"/>
    <s v="2022-2023 (ПИР);_x000a_2023-2024 (СМР)"/>
    <n v="851057"/>
    <n v="851057"/>
    <n v="332028.5"/>
    <n v="0"/>
    <n v="0"/>
    <n v="0"/>
    <n v="0"/>
    <n v="0"/>
    <n v="0"/>
    <n v="0"/>
    <n v="0"/>
    <n v="0"/>
    <n v="0"/>
    <n v="332028.5"/>
    <n v="0"/>
    <n v="0"/>
    <n v="0"/>
    <n v="332028.5"/>
    <s v="Принято распоряжение Правительства автономного округа о заключении  концессионного соглашения от 15.11.2019 № 603-рп. Объявлены конкурсные процедуры. В 2023 - 2024 годах предлагается строительство объекта. "/>
    <s v="распоряжением Правительства автономного округа установлена сумма капитального гранта в объеме 187 000 тыс. рублей (потребность на 2022 год + 93 500 тыс. рублей, на 2023 год + 93 500 тыс. рублей)"/>
  </r>
  <r>
    <n v="48"/>
    <x v="0"/>
    <x v="8"/>
    <x v="2"/>
    <x v="47"/>
    <s v="235 тыс. тонн/год"/>
    <s v="2022-2023 (ПИР);_x000a_2023-2024 (СМР)"/>
    <n v="4629000"/>
    <n v="4629000"/>
    <n v="2314500"/>
    <n v="0"/>
    <n v="0"/>
    <n v="0"/>
    <n v="0"/>
    <n v="0"/>
    <n v="0"/>
    <n v="0"/>
    <n v="0"/>
    <n v="0"/>
    <n v="0"/>
    <n v="2314500"/>
    <n v="0"/>
    <n v="0"/>
    <n v="0"/>
    <n v="2314500"/>
    <s v="Осуществляется подготовка проекта распоряжения Правительства автономного округа о заключении концессионного соглашения. В 2023 - 2024 годах предлагается строительство объекта. "/>
    <m/>
  </r>
  <r>
    <n v="49"/>
    <x v="8"/>
    <x v="9"/>
    <x v="1"/>
    <x v="48"/>
    <s v="20000 куб.м./ сут"/>
    <s v="2020 (ПИР);_x000a_2021-2022 (СМР)"/>
    <n v="500000.00000000006"/>
    <n v="500000.00000000006"/>
    <n v="500000.00000000006"/>
    <n v="277487.10000000003"/>
    <n v="0"/>
    <n v="263612.7"/>
    <n v="13874.4"/>
    <n v="0"/>
    <n v="222512.90000000002"/>
    <n v="84080.6"/>
    <n v="131510.70000000001"/>
    <n v="6921.6"/>
    <n v="0"/>
    <n v="0"/>
    <n v="0"/>
    <n v="0"/>
    <n v="0"/>
    <n v="0"/>
    <s v="В стадии проектирования, срок завершения проектных работ 21.11.2020. _x000a_В 2021 - 2022 годах предлагается строительство объекта. Объект обеспечен финансированием в полном объеме для ввода в эксплуатацию."/>
    <s v="Отсутствует заключение государственной экспертизы"/>
  </r>
  <r>
    <n v="50"/>
    <x v="12"/>
    <x v="9"/>
    <x v="1"/>
    <x v="49"/>
    <s v="20000 куб.м./ сут"/>
    <s v="2021-2022 (ПИР);_x000a_2019-2021, 2023-2024_x000a_(СМР)"/>
    <n v="2067852.4"/>
    <n v="1278599.9999999998"/>
    <n v="756634.6"/>
    <n v="0"/>
    <n v="0"/>
    <n v="0"/>
    <n v="0"/>
    <n v="0"/>
    <n v="0"/>
    <n v="0"/>
    <n v="0"/>
    <n v="0"/>
    <n v="0"/>
    <n v="756634.6"/>
    <n v="174869.9"/>
    <n v="552676.5"/>
    <n v="29088.2"/>
    <n v="0"/>
    <s v="Объект незавершенного строительства. _x000a_В 2021 - 2022 годах предлагается корректировка проектной документации муниципальным образованием.  В 2023 - 2024 годах  завершение строительства  объекта (с участием средств бюджета РФ в 2023 году). "/>
    <m/>
  </r>
  <r>
    <n v="51"/>
    <x v="7"/>
    <x v="9"/>
    <x v="1"/>
    <x v="50"/>
    <s v="4500 куб.м./сут"/>
    <s v="2012, 2019-2020 _x000a_(ПИР);  _x000a_2014-2015, 2020-2021 (СМР)"/>
    <n v="296281.7"/>
    <n v="70592.7"/>
    <n v="70592.700000000012"/>
    <n v="70592.700000000012"/>
    <n v="0"/>
    <n v="34269.300000000003"/>
    <n v="36323.4"/>
    <n v="0"/>
    <n v="0"/>
    <n v="0"/>
    <n v="0"/>
    <n v="0"/>
    <n v="0"/>
    <n v="0"/>
    <n v="0"/>
    <n v="0"/>
    <n v="0"/>
    <n v="0"/>
    <s v="В стадии строительства (готовность 1%), срок завершения строительства по контракту - 31.03.2021._x000a_Объект обеспечен финансированием в полном объеме для ввода в эксплуатацию."/>
    <m/>
  </r>
  <r>
    <n v="52"/>
    <x v="7"/>
    <x v="9"/>
    <x v="1"/>
    <x v="51"/>
    <s v="12000 куб.м./сут."/>
    <s v="2014-2019 (ПИР);_x000a_2019-2021 (СМР)"/>
    <n v="732610.1"/>
    <n v="385059.9"/>
    <n v="385059.9"/>
    <n v="385059.9"/>
    <n v="126330.6"/>
    <n v="207548.4"/>
    <n v="51180.9"/>
    <n v="0"/>
    <n v="0"/>
    <n v="0"/>
    <n v="0"/>
    <n v="0"/>
    <n v="0"/>
    <n v="0"/>
    <n v="0"/>
    <n v="0"/>
    <n v="0"/>
    <n v="0"/>
    <s v="В стадии строительства (готовность 30%), срок завершения строительства по контракту - 31.12.2021._x000a_Объект обеспечен финансированием в полном объеме для ввода в эксплуатацию."/>
    <m/>
  </r>
  <r>
    <n v="53"/>
    <x v="17"/>
    <x v="9"/>
    <x v="1"/>
    <x v="52"/>
    <s v="200 куб.м./сут."/>
    <s v="2014-2016, 2020 _x000a_(ПИР);   _x000a_2021-2022 (СМР)"/>
    <n v="123212.7"/>
    <n v="120183.9"/>
    <n v="120183.9"/>
    <n v="57752.5"/>
    <n v="0"/>
    <n v="54864.9"/>
    <n v="2887.6"/>
    <n v="0"/>
    <n v="62431.4"/>
    <n v="0"/>
    <n v="59309.8"/>
    <n v="3121.6"/>
    <n v="0"/>
    <n v="0"/>
    <n v="0"/>
    <n v="0"/>
    <n v="0"/>
    <n v="0"/>
    <s v="В стадии проектирования, срок завершения проектных работ 4 кв. 2020 года. _x000a_В 2021 - 2022 годах предлагается строительство объекта. Объект обеспечен финансированием в полном объеме для ввода в эксплуатацию."/>
    <m/>
  </r>
  <r>
    <n v="54"/>
    <x v="17"/>
    <x v="9"/>
    <x v="1"/>
    <x v="53"/>
    <s v="7500 куб.м./сут."/>
    <s v="2016-2018 (ПИР);_x000a_2021-2023 (СМР)"/>
    <n v="814146.1"/>
    <n v="792146.1"/>
    <n v="792146.10000000009"/>
    <n v="238144.40000000002"/>
    <n v="0"/>
    <n v="171372.30000000002"/>
    <n v="66772.100000000006"/>
    <n v="0"/>
    <n v="421223.9"/>
    <n v="0"/>
    <n v="340852.9"/>
    <n v="80371"/>
    <n v="0"/>
    <n v="132777.79999999999"/>
    <n v="0"/>
    <n v="0"/>
    <n v="132777.79999999999"/>
    <n v="0"/>
    <s v="В 2021 - 2023 годах предлагается строительство объекта. Объект обеспечен финансированием в полном объеме для ввода в эксплуатацию."/>
    <m/>
  </r>
  <r>
    <n v="55"/>
    <x v="10"/>
    <x v="9"/>
    <x v="1"/>
    <x v="54"/>
    <s v="2000 куб.м/сут"/>
    <s v="2020 (ПИР);_x000a_2021-2024 (СМР)"/>
    <n v="436979.9"/>
    <n v="426397"/>
    <n v="173366.9"/>
    <n v="6235.1"/>
    <n v="0"/>
    <n v="5923.3"/>
    <n v="311.8"/>
    <n v="0"/>
    <n v="47544.5"/>
    <n v="0"/>
    <n v="45167.3"/>
    <n v="2377.1999999999998"/>
    <n v="0"/>
    <n v="119587.29999999999"/>
    <n v="0"/>
    <n v="113607.9"/>
    <n v="5979.4"/>
    <n v="0"/>
    <s v="В стадии проектирования, срок завершения работ 25.10.2020. _x000a_В 2021 - 2024 годах планируется строительство объекта. Объект обеспечен финансированием в полном объеме для ввода в эксплуатацию в 2024 году. "/>
    <m/>
  </r>
  <r>
    <n v="56"/>
    <x v="10"/>
    <x v="9"/>
    <x v="1"/>
    <x v="55"/>
    <s v="6 МВт"/>
    <s v="2020 (ПИР);_x000a_2021-2022 (СМР)"/>
    <n v="60204.9"/>
    <n v="54415.4"/>
    <n v="54415.4"/>
    <n v="4465.4000000000005"/>
    <n v="0"/>
    <n v="4242.1000000000004"/>
    <n v="223.3"/>
    <n v="0"/>
    <n v="49950"/>
    <n v="0"/>
    <n v="47452.5"/>
    <n v="2497.5"/>
    <n v="0"/>
    <n v="0"/>
    <n v="0"/>
    <n v="0"/>
    <n v="0"/>
    <n v="0"/>
    <s v="В стадии проектирования, срок завершения проектных работ 25.10.2020. _x000a_В 2021 - 2022 годах планируется строительство объекта. Объект обеспечен финансированием в полном объеме для ввода в эксплуатацию. "/>
    <m/>
  </r>
  <r>
    <n v="57"/>
    <x v="10"/>
    <x v="9"/>
    <x v="1"/>
    <x v="56"/>
    <s v="18 МВт"/>
    <s v="2020 (ПИР);_x000a_2021-2024 (СМР)"/>
    <n v="289355.3"/>
    <n v="274077.89999999997"/>
    <n v="207422.7"/>
    <n v="6880"/>
    <n v="0"/>
    <n v="6536"/>
    <n v="344"/>
    <n v="0"/>
    <n v="84026.8"/>
    <n v="0"/>
    <n v="79825.5"/>
    <n v="4201.3"/>
    <n v="0"/>
    <n v="116515.90000000001"/>
    <n v="0"/>
    <n v="110690.1"/>
    <n v="5825.8"/>
    <n v="0"/>
    <s v="В стадии проектирования, срок завершения проектных работ 25.11.2020. _x000a_В 2021 - 2024 годах предлагается строительство объекта. Объект обеспечен финансированием в полном объеме для ввода в эксплуатацию в 2024 году. "/>
    <m/>
  </r>
  <r>
    <n v="58"/>
    <x v="14"/>
    <x v="9"/>
    <x v="1"/>
    <x v="57"/>
    <s v="8000 куб.м/сут"/>
    <s v="2019-2020 (ПИР);_x000a_2021-2022 (СМР)"/>
    <n v="500000"/>
    <n v="500000"/>
    <n v="500000"/>
    <n v="324166.90000000002"/>
    <n v="0"/>
    <n v="259333.5"/>
    <n v="64833.4"/>
    <n v="0"/>
    <n v="175833.1"/>
    <n v="59501"/>
    <n v="93065.7"/>
    <n v="23266.400000000001"/>
    <n v="0"/>
    <n v="0"/>
    <n v="0"/>
    <n v="0"/>
    <n v="0"/>
    <n v="0"/>
    <s v="В стадии проектирования, срок завершения проектных работ 13.01.2021. _x000a_В 2021 - 2022 годах предлагается строительство объекта. Объект обеспечен финансированием в полном объеме для ввода в эксплуатацию."/>
    <s v="Отсутствует заключение государственной экспертизы"/>
  </r>
  <r>
    <n v="59"/>
    <x v="16"/>
    <x v="9"/>
    <x v="1"/>
    <x v="58"/>
    <s v="800 куб.м/сут"/>
    <s v="2019-2020 (ПИР);_x000a_2021-2022 (СМР)"/>
    <n v="250000"/>
    <n v="250000"/>
    <n v="250000"/>
    <n v="170000"/>
    <n v="0"/>
    <n v="161500"/>
    <n v="8500"/>
    <n v="0"/>
    <n v="80000"/>
    <n v="0"/>
    <n v="76000"/>
    <n v="4000"/>
    <n v="0"/>
    <n v="0"/>
    <n v="0"/>
    <n v="0"/>
    <n v="0"/>
    <n v="0"/>
    <s v="В стадии проектирования, срок завершения проектных работ 4 кв. 2020 года. _x000a_В 2021 - 2022 годах предлагается строительство объекта. Объект обеспечен финансированием в полном объеме для ввода в эксплуатацию."/>
    <s v="Отсутствует заключение государственной экспертизы"/>
  </r>
  <r>
    <n v="60"/>
    <x v="13"/>
    <x v="9"/>
    <x v="1"/>
    <x v="59"/>
    <s v="200 куб.м/сут"/>
    <s v="2010-2013, 2016-2019 (ПИР);_x000a_ 2011-2013, 2020-2021 (СМР)"/>
    <n v="245154.6"/>
    <n v="84986.5"/>
    <n v="84986.5"/>
    <n v="84986.5"/>
    <n v="0"/>
    <n v="67989.2"/>
    <n v="16997.3"/>
    <n v="0"/>
    <n v="0"/>
    <n v="0"/>
    <n v="0"/>
    <n v="0"/>
    <n v="0"/>
    <n v="0"/>
    <n v="0"/>
    <n v="0"/>
    <n v="0"/>
    <n v="0"/>
    <s v="Объект незавершенного строительства. _x000a_Повторная подготовка документов на торги на завершения строительства объекта (первый аукцион признан несостоявшимся). Объект обеспечен финансированием в полном объеме для ввода в эксплуатацию в 2021 году."/>
    <m/>
  </r>
  <r>
    <n v="61"/>
    <x v="13"/>
    <x v="9"/>
    <x v="1"/>
    <x v="60"/>
    <s v="8000 куб.м/сут"/>
    <s v="2013, 2020 (ПИР);  _x000a_2022-2023 (СМР)"/>
    <n v="338878.8"/>
    <n v="338878.8"/>
    <n v="338878.80000000005"/>
    <n v="0"/>
    <n v="0"/>
    <n v="0"/>
    <n v="0"/>
    <n v="0"/>
    <n v="169368.30000000002"/>
    <n v="38512.5"/>
    <n v="104684.6"/>
    <n v="26171.200000000001"/>
    <n v="0"/>
    <n v="169510.5"/>
    <n v="38650.9"/>
    <n v="104687.7"/>
    <n v="26171.9"/>
    <n v="0"/>
    <s v="В стадии проектирования, срок завершения проектных работ 31.07.2020. _x000a_В 2022 - 2023 годах предлагается строительство объекта (с участием средств бюджета РФ). Объект обеспечен финансированием в полном объеме для ввода в эксплуатацию."/>
    <m/>
  </r>
  <r>
    <n v="62"/>
    <x v="16"/>
    <x v="10"/>
    <x v="1"/>
    <x v="61"/>
    <s v="300/0,090 пассажиров в сутки/км"/>
    <s v="2015-2021 (ПИР)"/>
    <n v="12000"/>
    <n v="12000"/>
    <n v="12000"/>
    <n v="12000"/>
    <n v="0"/>
    <n v="12000"/>
    <n v="0"/>
    <n v="0"/>
    <n v="0"/>
    <n v="0"/>
    <n v="0"/>
    <n v="0"/>
    <n v="0"/>
    <n v="0"/>
    <n v="0"/>
    <n v="0"/>
    <n v="0"/>
    <n v="0"/>
    <s v="Подготовка документов на торги на корректировку проектной документации (казенным учреждением автономного округа &quot;Управление капитального строительства&quot;._x000a_В 2021 году планируется завершение проектных работ."/>
    <m/>
  </r>
  <r>
    <n v="63"/>
    <x v="12"/>
    <x v="2"/>
    <x v="3"/>
    <x v="62"/>
    <s v="299/3757 пассажиров/кв.м"/>
    <s v="2006-2021 (СМР)"/>
    <n v="556504.80000000005"/>
    <n v="149000"/>
    <n v="149000"/>
    <n v="149000"/>
    <n v="0"/>
    <n v="0"/>
    <n v="0"/>
    <n v="149000"/>
    <n v="0"/>
    <n v="0"/>
    <n v="0"/>
    <n v="0"/>
    <n v="0"/>
    <n v="0"/>
    <n v="0"/>
    <n v="0"/>
    <n v="0"/>
    <n v="0"/>
    <s v="Объект реализуется по государственной программе &quot;Сотрудничество&quot;._x000a_В стадии строительства (готовность  85%), срок завершение по контракту - декабрь 2020."/>
    <m/>
  </r>
  <r>
    <n v="64"/>
    <x v="11"/>
    <x v="10"/>
    <x v="1"/>
    <x v="63"/>
    <s v="41,5 км"/>
    <s v="2005-2010 (ПИР);_x000a_2012-2021 (СМР)"/>
    <n v="4016098.3"/>
    <n v="1016"/>
    <n v="1016"/>
    <n v="1016"/>
    <n v="0"/>
    <n v="1016"/>
    <n v="0"/>
    <n v="0"/>
    <n v="0"/>
    <n v="0"/>
    <n v="0"/>
    <n v="0"/>
    <n v="0"/>
    <n v="0"/>
    <n v="0"/>
    <n v="0"/>
    <n v="0"/>
    <n v="0"/>
    <s v="В стадии строительства (готовность 92%), срок завершения строительства по контракту - 20.12.2020 года._x000a_В 2021 году предлагаются средства на обеспечение выпуска рыбы (работы предусмотрены документацией в рамках строительства объекта)."/>
    <m/>
  </r>
  <r>
    <n v="65"/>
    <x v="11"/>
    <x v="10"/>
    <x v="1"/>
    <x v="64"/>
    <s v="16,951 км"/>
    <s v="2017-2020 (ПИР);_x000a_2020-2022 (СМР)"/>
    <n v="1759913.9"/>
    <n v="1342658.7"/>
    <n v="1342658.7"/>
    <n v="840453"/>
    <n v="0"/>
    <n v="840453"/>
    <n v="0"/>
    <n v="0"/>
    <n v="502205.7"/>
    <n v="0"/>
    <n v="502205.7"/>
    <n v="0"/>
    <n v="0"/>
    <n v="0"/>
    <n v="0"/>
    <n v="0"/>
    <n v="0"/>
    <n v="0"/>
    <s v="В проекте выделено 3 пусковых комплекса, из них: 3 пусковой комплекс 10,0 км введен в 2009 году; по 2 пусковому выполнены 1,4 км, но не введены в эксплуатацию (числятся как не завершенные строительством с 2009 года)._x000a_Подготовка документов на торги на строительство 1 и 2 пускового комплекса. Объект обеспечен финансированием в полном объеме для ввода в эксплуатацию в 2022 году. Общая протяженность дороги 26,951 км. "/>
    <m/>
  </r>
  <r>
    <n v="66"/>
    <x v="11"/>
    <x v="10"/>
    <x v="1"/>
    <x v="65"/>
    <s v="25 км"/>
    <s v="2021 (ОИ)"/>
    <n v="11000"/>
    <n v="11000"/>
    <n v="11000"/>
    <n v="11000"/>
    <n v="0"/>
    <n v="11000"/>
    <n v="0"/>
    <n v="0"/>
    <n v="0"/>
    <n v="0"/>
    <n v="0"/>
    <n v="0"/>
    <n v="0"/>
    <n v="0"/>
    <n v="0"/>
    <n v="0"/>
    <n v="0"/>
    <n v="0"/>
    <s v="В 2021 году планируются бюджетные ассигнования для проведения торгов на обоснования инвестиций (далее - ОИ) в целях реализации соглашения о сотрудничестве с Свердловской областью. _x000a_В ОИ будет дана оценка эффективности реализации проекта, определена ориентировочная стоимость, сроки реализации и варианты прохождения трассы. _x000a_Совместно со Свердловской областью будут приняты решения об оптимальном варианте прохождения трассы и в случае подтверждения в ОИ эффективности реализации проекта будет предлагаться проектирование объекта в 2022 -2023 годах."/>
    <m/>
  </r>
  <r>
    <n v="67"/>
    <x v="14"/>
    <x v="10"/>
    <x v="1"/>
    <x v="66"/>
    <s v="100/400 м/м"/>
    <s v="2017-2020 (ПИР);_x000a_2021-2022 (СМР)"/>
    <n v="839623"/>
    <n v="808633.6"/>
    <n v="808633.60000000009"/>
    <n v="354971.4"/>
    <n v="0"/>
    <n v="354971.4"/>
    <n v="0"/>
    <n v="0"/>
    <n v="453662.2"/>
    <n v="0"/>
    <n v="453662.2"/>
    <n v="0"/>
    <n v="0"/>
    <n v="0"/>
    <n v="0"/>
    <n v="0"/>
    <n v="0"/>
    <n v="0"/>
    <s v="Мост находится в предаварийном состоянии (согласно заявлению Нефтеюганского межрайпрокурора, третье лицо – Отдел ГИБДД ОМВД России по Нефтеюганскому району, от 09.06.2017 № 08-03/2017, и,  Ханты-Мансийский районный суд вынес решение от 01.08.2017 г. о возложении обязанности на казенное учреждение автономного округа &quot;Управление автомобильных дорог&quot; выполнить реконструкцию мостового перехода)._x000a_В стадии проектирования, срок завершения проектных работ 01.12.2020. _x000a_В 2021 - 2022 годах предлагается реконструкция объекта. Объект обеспечен финансированием в полном объеме. "/>
    <s v="Отсутствует заключение государственной экспертизы"/>
  </r>
  <r>
    <n v="68"/>
    <x v="14"/>
    <x v="10"/>
    <x v="1"/>
    <x v="67"/>
    <s v="100/570 м/м"/>
    <s v="2022 (ПИР);_x000a_2023 (СМР)"/>
    <n v="185300"/>
    <n v="185300"/>
    <n v="185300"/>
    <n v="0"/>
    <n v="0"/>
    <n v="0"/>
    <n v="0"/>
    <n v="0"/>
    <n v="8800"/>
    <n v="0"/>
    <n v="8800"/>
    <n v="0"/>
    <n v="0"/>
    <n v="176500"/>
    <n v="0"/>
    <n v="176500"/>
    <n v="0"/>
    <n v="0"/>
    <s v="Мост находится в неудовлетворительном состоянии по результатам обследования моста в 2018 году._x000a_В 2022 году предлагается проектирование объекта._x000a_В 2023 году - реконструкция объекта. Объект обеспечен финансированием в полном объеме для ввода в эксплуатацию."/>
    <m/>
  </r>
  <r>
    <n v="69"/>
    <x v="15"/>
    <x v="10"/>
    <x v="1"/>
    <x v="68"/>
    <s v="10,154 км"/>
    <s v="2008-2009, 2020-2021 (ПИР);_x000a_2022-2024 (СМР)"/>
    <n v="2548627.4"/>
    <n v="2544966.7999999998"/>
    <n v="1067019.2"/>
    <n v="46198.1"/>
    <n v="0"/>
    <n v="46198.1"/>
    <n v="0"/>
    <n v="0"/>
    <n v="319734.3"/>
    <n v="0"/>
    <n v="319734.3"/>
    <n v="0"/>
    <n v="0"/>
    <n v="701086.8"/>
    <n v="0"/>
    <n v="701086.8"/>
    <n v="0"/>
    <n v="0"/>
    <s v="Реализуется в рамках НП БКАД._x000a_В 2007 году в рамках &quot;Сотрудничество&quot; разработана проектная документация, затраты в стадии передачи в округ.  Требуется корректировка проектной документации._x000a_Объявлена закупка на корректировку проектной документации, завершение проектных работ в 2021 году._x000a_В 2022 - 2024 годах реконструкция объекта.    "/>
    <m/>
  </r>
  <r>
    <n v="70"/>
    <x v="15"/>
    <x v="10"/>
    <x v="1"/>
    <x v="69"/>
    <s v="5,791 км"/>
    <s v="2006-2007, 2020-2021 (ПИР);_x000a_2022-2024 (СМР)"/>
    <n v="1938672.4"/>
    <n v="1929340.6"/>
    <n v="850004.9"/>
    <n v="10100"/>
    <n v="0"/>
    <n v="10100"/>
    <n v="0"/>
    <n v="0"/>
    <n v="68007"/>
    <n v="0"/>
    <n v="68007"/>
    <n v="0"/>
    <n v="0"/>
    <n v="771897.9"/>
    <n v="0"/>
    <n v="276897.90000000002"/>
    <n v="0"/>
    <n v="495000"/>
    <s v="Реализуется в рамках НП БКАД. Планируется привлечение средств федерального бюджета (495,0 млн. руб.)._x000a_В 2007 году в рамках &quot;Сотрудничество&quot; разработана проектная документация, затраты переданы в 2020 году  в округ. Требуется корректировка проектной документации._x000a_Подготовка документов на торги на проектирование объекта. В 2021 году предлагается завершение проектных работ._x000a_В 2022 - 2024 годах строительство объекта.    "/>
    <m/>
  </r>
  <r>
    <n v="71"/>
    <x v="15"/>
    <x v="10"/>
    <x v="1"/>
    <x v="70"/>
    <n v="13.632999999999999"/>
    <s v="2007-2009, 2021-2023 (ПИР);_x000a_2023-2026 (СМР)"/>
    <n v="2721650.7"/>
    <n v="2713902.6"/>
    <n v="22471.1"/>
    <n v="9000"/>
    <n v="0"/>
    <n v="9000"/>
    <n v="0"/>
    <n v="0"/>
    <n v="3242.5"/>
    <n v="0"/>
    <n v="3242.5"/>
    <n v="0"/>
    <n v="0"/>
    <n v="10228.6"/>
    <n v="0"/>
    <n v="10228.6"/>
    <n v="0"/>
    <n v="0"/>
    <s v="В 2007 году в рамках &quot;Сотрудничество&quot; разработана проектная документация, затраты в стадии передачи в округ. Требуется корректировка проектной документации._x000a_В 2021 - 2023 годах Депдорхоз и транспорта Югры предлагает проектирование объекта._x000a_В 2024 - 2026 годах реконструкция объекта.       "/>
    <m/>
  </r>
  <r>
    <n v="72"/>
    <x v="15"/>
    <x v="10"/>
    <x v="1"/>
    <x v="71"/>
    <s v="0,42 км"/>
    <s v="2023 (ПИР);_x000a_2024 (СМР)"/>
    <n v="88100"/>
    <n v="88100"/>
    <n v="4700"/>
    <n v="0"/>
    <n v="0"/>
    <n v="0"/>
    <n v="0"/>
    <n v="0"/>
    <n v="0"/>
    <n v="0"/>
    <n v="0"/>
    <n v="0"/>
    <n v="0"/>
    <n v="4700"/>
    <n v="0"/>
    <n v="4700"/>
    <n v="0"/>
    <n v="0"/>
    <s v="Мост находится в неудовлетворительном состоянии по результатам обследования моста в 2019 году. _x000a_В 2023 году предлагается проектирование объекта._x000a_В 2024 году реконструкция объекта. "/>
    <m/>
  </r>
  <r>
    <n v="73"/>
    <x v="15"/>
    <x v="10"/>
    <x v="1"/>
    <x v="72"/>
    <s v="0,141 км"/>
    <s v="2021 (ПИР);_x000a_2022-2023 (СМР)"/>
    <n v="152265.4"/>
    <n v="152265.4"/>
    <n v="152265.4"/>
    <n v="4750"/>
    <n v="0"/>
    <n v="4750"/>
    <n v="0"/>
    <n v="0"/>
    <n v="112600"/>
    <n v="0"/>
    <n v="112600"/>
    <n v="0"/>
    <n v="0"/>
    <n v="34915.4"/>
    <n v="0"/>
    <n v="34915.4"/>
    <n v="0"/>
    <n v="0"/>
    <s v="Мост находится в неудовлетворительном состоянии - по результатам обследования моста в 2018 году._x000a_В 2021 году предлагается проектирование объекта._x000a_В 2022 - 2023 годах  реконструкция объекта. Объект обеспечен финансированием в полном объеме для ввода в эксплуатацию."/>
    <m/>
  </r>
  <r>
    <n v="74"/>
    <x v="15"/>
    <x v="10"/>
    <x v="1"/>
    <x v="73"/>
    <s v="0,42 км"/>
    <s v="2021-2022 (ПИР);_x000a_2023-2025 (СМР)"/>
    <n v="1412114.8"/>
    <n v="1412114.8"/>
    <n v="305500"/>
    <n v="4700"/>
    <n v="0"/>
    <n v="4700"/>
    <n v="0"/>
    <n v="0"/>
    <n v="27300"/>
    <n v="0"/>
    <n v="27300"/>
    <n v="0"/>
    <n v="0"/>
    <n v="273500"/>
    <n v="0"/>
    <n v="273500"/>
    <n v="0"/>
    <n v="0"/>
    <s v="Мост находится в неудовлетворительном состоянии по результатам предпроектного обследования моста в 2020 году._x000a_В 2020 году проходит технологический и ценовой аудит (1 этап)._x000a_В 2021 - 2022 годах предлагается проектирование объекта._x000a_В 2023 - 2025 годах  реконструкция объекта.  Объект обеспечен финансированием в полном объеме для ввода в эксплуатацию.  "/>
    <s v="Отсутствует заключение об эффективности."/>
  </r>
  <r>
    <n v="75"/>
    <x v="15"/>
    <x v="10"/>
    <x v="1"/>
    <x v="74"/>
    <s v="0,62 км"/>
    <s v="2023 (ПИР);_x000a_2024-2025 (СМР)"/>
    <n v="168340"/>
    <n v="168340"/>
    <n v="4800"/>
    <n v="0"/>
    <n v="0"/>
    <n v="0"/>
    <n v="0"/>
    <n v="0"/>
    <n v="0"/>
    <n v="0"/>
    <n v="0"/>
    <n v="0"/>
    <n v="0"/>
    <n v="4800"/>
    <n v="0"/>
    <n v="4800"/>
    <n v="0"/>
    <n v="0"/>
    <s v="Мост находится в неудовлетворительном состоянии по результатам обследования моста в 2013 году._x000a_В 2023 году предлагается проектирование объекта._x000a_В 2024 - 2025 годах реконструкция объекта.  "/>
    <m/>
  </r>
  <r>
    <n v="76"/>
    <x v="15"/>
    <x v="10"/>
    <x v="1"/>
    <x v="75"/>
    <s v="0,58 км"/>
    <s v="2023-2024 (ПИР);_x000a_2024-2025 (СМР)"/>
    <n v="892353"/>
    <n v="892353"/>
    <n v="9042.9"/>
    <n v="0"/>
    <n v="0"/>
    <n v="0"/>
    <n v="0"/>
    <n v="0"/>
    <n v="0"/>
    <n v="0"/>
    <n v="0"/>
    <n v="0"/>
    <n v="0"/>
    <n v="9042.9"/>
    <n v="0"/>
    <n v="9042.9"/>
    <n v="0"/>
    <n v="0"/>
    <s v="Мост находится в неудовлетворительном состоянии по результатам обследования моста в 2018 году. _x000a_В 2023 году предлагается проектирование объекта._x000a_В 2024 - 2025 годах реконструкция объекта.   "/>
    <m/>
  </r>
  <r>
    <n v="77"/>
    <x v="1"/>
    <x v="10"/>
    <x v="1"/>
    <x v="76"/>
    <s v="18,53 км"/>
    <s v="2003-2010, 2014-2020 (ПИР); _x000a_2021-2022 (СМР)"/>
    <n v="1728840.4"/>
    <n v="1703032.5"/>
    <n v="1703032.5"/>
    <n v="508163.2"/>
    <n v="0"/>
    <n v="508163.2"/>
    <n v="0"/>
    <n v="0"/>
    <n v="1194869.3"/>
    <n v="0"/>
    <n v="1194869.3"/>
    <n v="0"/>
    <n v="0"/>
    <n v="0"/>
    <n v="0"/>
    <n v="0"/>
    <n v="0"/>
    <n v="0"/>
    <s v="Реализуется в рамках НП БКАД._x000a_Не отвечает нормативным требованиям: по углам поворота; по пропускной способности (в режиме перегрузки), аварийный мост. Реализация проекта на контроле в Аппарате Президента Российской Федерации (неоднократные обращения граждан)._x000a_В стадии проектирования, срок завершения проектных работ 30.10.2020. В 2021 - 2022 годах предлагается реконструкция объекта, в том числе переустройство коммуникаций. Объект обеспечен финансированием в полном объеме для ввода в эксплуатацию.  "/>
    <s v="Отсутствует заключение государственной экспертизы"/>
  </r>
  <r>
    <n v="78"/>
    <x v="13"/>
    <x v="10"/>
    <x v="1"/>
    <x v="77"/>
    <s v="15,224 км"/>
    <s v="2021-2022 (ПИР);_x000a_2023-2024 (СМР)"/>
    <n v="1361005"/>
    <n v="1361005"/>
    <n v="685394.4"/>
    <n v="6625.1"/>
    <n v="0"/>
    <n v="6625.1"/>
    <n v="0"/>
    <n v="0"/>
    <n v="11374.9"/>
    <n v="0"/>
    <n v="11374.9"/>
    <n v="0"/>
    <n v="0"/>
    <n v="667394.4"/>
    <n v="0"/>
    <n v="283394.40000000002"/>
    <n v="0"/>
    <n v="384000"/>
    <s v="Реализуется в рамках НП БКАД._x000a_Объявлена закупка на корректировку проектной документации, завершение проектных работ в 2021 году._x000a_В 2023 - 2024 годах  реконструкция объекта. Обращение ГИБДД о необходимости реконструкции указанного участка дороги.  "/>
    <m/>
  </r>
  <r>
    <n v="79"/>
    <x v="13"/>
    <x v="10"/>
    <x v="1"/>
    <x v="78"/>
    <s v="11,2 км"/>
    <s v="2017-2020 (ПИР);_x000a_2021-2023 (СМР)"/>
    <n v="2595976"/>
    <n v="2543884.5"/>
    <n v="2543884.5"/>
    <n v="431342.6"/>
    <n v="0"/>
    <n v="431342.6"/>
    <n v="0"/>
    <n v="0"/>
    <n v="477861.4"/>
    <n v="0"/>
    <n v="477861.4"/>
    <n v="0"/>
    <n v="0"/>
    <n v="1634680.5"/>
    <n v="0"/>
    <n v="1634680.5"/>
    <n v="0"/>
    <n v="0"/>
    <s v="Реализуется в рамках НП БКАД._x000a_В стадии проектирования, срок завершения проектных работ 4 кв. 2020 года (на рассмотрении в Главгосэкспертизе). _x000a_В 2021 - 2023 годах предлагается реконструкция объекта. Объект обеспечен финансированием в полном объеме.  "/>
    <s v="Отсутствует заключение государственной экспертизы"/>
  </r>
  <r>
    <n v="80"/>
    <x v="13"/>
    <x v="10"/>
    <x v="1"/>
    <x v="79"/>
    <s v="9,124 км"/>
    <s v="2020-2021 (ПИР);_x000a_ 2022-2023 (СМР)"/>
    <n v="1267863.5"/>
    <n v="1265213.5"/>
    <n v="1265213.5"/>
    <n v="15400"/>
    <n v="0"/>
    <n v="15400"/>
    <n v="0"/>
    <n v="0"/>
    <n v="22322.799999999999"/>
    <n v="0"/>
    <n v="22322.799999999999"/>
    <n v="0"/>
    <n v="0"/>
    <n v="1227490.7"/>
    <n v="0"/>
    <n v="443490.7"/>
    <n v="0"/>
    <n v="784000"/>
    <s v="Реализуется в рамках НП БКАД. Планируется привлечение средств федерального бюджета (784 млн. руб.)._x000a_В 2007 году была разработана проектная документация, требуется корректировка проектной документации.  _x000a_Объявлены торги на корректировку проектной документации. В 2021 году завершение проектных работ._x000a_В 2022 - 2024 годах реконструкция объекта.  "/>
    <m/>
  </r>
  <r>
    <n v="81"/>
    <x v="13"/>
    <x v="10"/>
    <x v="1"/>
    <x v="80"/>
    <s v="7,7 км"/>
    <s v="2022-2023 (ПИР);_x000a_2025-2027 (СМР)"/>
    <n v="2741394"/>
    <n v="2741394"/>
    <n v="15840"/>
    <n v="0"/>
    <n v="0"/>
    <n v="0"/>
    <n v="0"/>
    <n v="0"/>
    <n v="7200"/>
    <n v="0"/>
    <n v="7200"/>
    <n v="0"/>
    <n v="0"/>
    <n v="8640"/>
    <n v="0"/>
    <n v="8640"/>
    <n v="0"/>
    <n v="0"/>
    <s v="В 2007 году была разработана проектная документация, требуется корректировка проектной документации._x000a_В 2022 - 2023 годах предлагается проектирование объекта._x000a_В 2024 - 2027 годах  реконструкция объекта."/>
    <m/>
  </r>
  <r>
    <n v="82"/>
    <x v="13"/>
    <x v="10"/>
    <x v="1"/>
    <x v="81"/>
    <s v="43,9 км"/>
    <s v="2019-2020 (ПИР);_x000a_2021-2024 (СМР)"/>
    <n v="29320374.5"/>
    <n v="28970381.899999999"/>
    <n v="22476249.600000001"/>
    <n v="4403651.0999999996"/>
    <n v="0"/>
    <n v="878846.2"/>
    <n v="0"/>
    <n v="3524804.9"/>
    <n v="9374124.1999999993"/>
    <n v="0"/>
    <n v="1648091"/>
    <n v="0"/>
    <n v="7726033.2000000002"/>
    <n v="8698474.3000000007"/>
    <n v="0"/>
    <n v="627474.30000000005"/>
    <n v="0"/>
    <n v="8071000"/>
    <s v="Реализуется в рамках НП БКАД.      _x000a_В стадии проектирования, завершение проектных работ 20.12.2020 (на заседании технического совета Федерального дорожного агентства 21.07.2020 рассмотрены и одобрены технические решения по проекту).  Строительство предлагается в период  2021 - 2024 годов. Планируется привлечение средств федерального бюджета (19,3 млрд.руб.)."/>
    <s v="Отсутствует заключение государственной экспертизы"/>
  </r>
  <r>
    <n v="83"/>
    <x v="3"/>
    <x v="10"/>
    <x v="1"/>
    <x v="82"/>
    <s v="0,64 км"/>
    <s v="2014-2015 (ПИР);_x000a_ 2021-2022 (СМР)"/>
    <s v="124 182,9"/>
    <s v="122 039,6"/>
    <n v="44452"/>
    <n v="0"/>
    <n v="0"/>
    <n v="0"/>
    <n v="0"/>
    <n v="0"/>
    <n v="0"/>
    <n v="0"/>
    <n v="0"/>
    <n v="0"/>
    <n v="0"/>
    <n v="44452"/>
    <n v="0"/>
    <n v="0"/>
    <n v="44452"/>
    <n v="0"/>
    <m/>
    <m/>
  </r>
  <r>
    <n v="84"/>
    <x v="3"/>
    <x v="10"/>
    <x v="1"/>
    <x v="83"/>
    <s v="1,155 км"/>
    <s v="2014-2015 (ПИР); _x000a_2021-2024 (СМР)"/>
    <s v="458 462,0"/>
    <s v="455 310,8"/>
    <n v="62143"/>
    <n v="0"/>
    <n v="0"/>
    <n v="0"/>
    <n v="0"/>
    <n v="0"/>
    <n v="0"/>
    <n v="0"/>
    <n v="0"/>
    <n v="0"/>
    <n v="0"/>
    <n v="62143"/>
    <n v="0"/>
    <n v="0"/>
    <n v="62143"/>
    <n v="0"/>
    <m/>
    <m/>
  </r>
  <r>
    <n v="85"/>
    <x v="0"/>
    <x v="10"/>
    <x v="1"/>
    <x v="84"/>
    <s v="0,64759 км"/>
    <s v="2014-2017 (ПИР);_x000a_2019-2021 (СМР)"/>
    <n v="954724.8"/>
    <n v="335495.2"/>
    <n v="335495.2"/>
    <n v="335495.2"/>
    <n v="0"/>
    <n v="301945.7"/>
    <n v="33549.5"/>
    <n v="0"/>
    <n v="0"/>
    <n v="0"/>
    <n v="0"/>
    <n v="0"/>
    <n v="0"/>
    <n v="0"/>
    <n v="0"/>
    <n v="0"/>
    <n v="0"/>
    <n v="0"/>
    <s v="Реализуется в рамках НП БКАД.  Реализуется с привлечением средств федерального бюджета всего 244,6 млн. руб._x000a_В стадии строительства (готовность 26%), срок завершения строительства по контракту - 31.08.2021._x000a_Объект обеспечен финансированием в полном объеме для ввода в эксплуатацию."/>
    <m/>
  </r>
  <r>
    <n v="86"/>
    <x v="0"/>
    <x v="10"/>
    <x v="1"/>
    <x v="85"/>
    <s v="0,95434 км"/>
    <s v="2013-2018 (ПИР);_x000a_2019-2021 (СМР)"/>
    <n v="566733.19999999995"/>
    <n v="305045.2"/>
    <n v="305045.2"/>
    <n v="305045.2"/>
    <n v="0"/>
    <n v="274540.7"/>
    <n v="30504.5"/>
    <n v="0"/>
    <n v="0"/>
    <n v="0"/>
    <n v="0"/>
    <n v="0"/>
    <n v="0"/>
    <n v="0"/>
    <n v="0"/>
    <n v="0"/>
    <n v="0"/>
    <n v="0"/>
    <s v="Реализуется в рамках НП БКАД. Реализуется с привлечением средств федерального бюджета всего 215,3 млн. руб._x000a_В стадии строительства (готовность 35%), срок завершения строительства по контракту - 30.09.2021._x000a_Объект обеспечен финансированием в полном объеме для ввода в эксплуатацию.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6">
  <r>
    <n v="1"/>
    <x v="0"/>
    <x v="0"/>
    <x v="0"/>
    <x v="0"/>
    <s v="315 коек, 165 посещений в смену "/>
    <s v="2015 (ПИР);_x000a_2015-2020 (СМР);_x000a_2021-2024_x000a_(операционные расходы)"/>
    <n v="18140410.600000001"/>
    <n v="9590089.1000000015"/>
    <n v="7031565.4000000004"/>
    <n v="2300679"/>
    <n v="0"/>
    <n v="2300679"/>
    <n v="0"/>
    <n v="0"/>
    <n v="2342322.5"/>
    <n v="0"/>
    <n v="2342322.5"/>
    <n v="0"/>
    <n v="0"/>
    <n v="2388563.9"/>
    <n v="0"/>
    <n v="2388563.9"/>
    <n v="0"/>
    <n v="0"/>
    <s v="_x000a_Заключено соглашение о государственно-частном партнерстве, инвестор ООО &quot;ВИС Инфраструктура&quot;. _x000a_В стадии строительства (готовность 93%), завершение работ в декабре 2020 года. В период 2021 - 2024 годов финансирование операционных расходов._x000a__x000a_"/>
    <m/>
  </r>
  <r>
    <n v="2"/>
    <x v="1"/>
    <x v="1"/>
    <x v="1"/>
    <x v="1"/>
    <s v="235 коек_x000a_665 пос. в смену"/>
    <s v="2019-2021 (ПИР)"/>
    <n v="34000"/>
    <n v="34000"/>
    <n v="34000"/>
    <n v="34000"/>
    <n v="0"/>
    <n v="34000"/>
    <n v="0"/>
    <n v="0"/>
    <n v="0"/>
    <n v="0"/>
    <n v="0"/>
    <n v="0"/>
    <n v="0"/>
    <n v="0"/>
    <n v="0"/>
    <n v="0"/>
    <n v="0"/>
    <n v="0"/>
    <s v="В стадии незавершенного строительство. Строительство приостановлено. Требуется корректировка проектной документации. До 2019 года реконструкция осуществлялось администрацией Советского района. В 2019 году в целях завершения реконструкции передан казенному учреждению автономного округа &quot;Управление капитального строительства&quot;. _x000a_В 2020 году планировалась корректировка проектно-сметной документации. Конкурс не объявлен, в связи с отсутствием финансирования в полном объеме (выявлено после расчета начально максимальной цены проектных работ)._x000a_Выполнение корректировки проектно-сметной документации перенесено на 2021 год."/>
    <s v="Ориентировочная потребность на выполнении реконструкции на 2022 год - 1027,4 млн.рублей, на 2023 год - 1027,4 млн.рублей."/>
  </r>
  <r>
    <n v="3"/>
    <x v="2"/>
    <x v="1"/>
    <x v="2"/>
    <x v="2"/>
    <s v="120 коек/ 100 пос. в смену"/>
    <s v="2017-2020 (ПИР); _x000a_2021-2024 (СМР)"/>
    <n v="2724562"/>
    <n v="2724561.5"/>
    <n v="1688569.4"/>
    <n v="400000"/>
    <n v="0"/>
    <n v="400000"/>
    <n v="0"/>
    <n v="0"/>
    <n v="600000"/>
    <n v="0"/>
    <n v="600000"/>
    <n v="0"/>
    <n v="0"/>
    <n v="688569.4"/>
    <n v="0"/>
    <n v="688569.4"/>
    <n v="0"/>
    <n v="0"/>
    <s v="Строительство не начато, ПСД разработана, экспертизы получены. Поручение Губернатора автономного округа."/>
    <s v="Планируется создание объекта путем заключения концессионного соглашения. Поступило предложение НПО Конверсия о создании по концессии с источником финансирования средства инвестора (возврат средств через ОМС и платные услуги), необходимость капитального гранта будет установлена, после подробной проработки проекта."/>
  </r>
  <r>
    <n v="4"/>
    <x v="3"/>
    <x v="2"/>
    <x v="3"/>
    <x v="3"/>
    <s v="1100 коек"/>
    <s v="2010 ПИР; _x000a_2011 - 2021 (СМР)"/>
    <n v="23373854.5"/>
    <n v="13302941"/>
    <n v="13302941"/>
    <n v="13302941"/>
    <n v="0"/>
    <n v="0"/>
    <n v="0"/>
    <n v="13302941"/>
    <n v="0"/>
    <n v="0"/>
    <n v="0"/>
    <n v="0"/>
    <n v="0"/>
    <n v="0"/>
    <n v="0"/>
    <n v="0"/>
    <n v="0"/>
    <n v="0"/>
    <s v="Объект реализуется по государственной программе &quot;Сотрудничество&quot;._x000a_В стадии строительства 1 и 2 очереди. Готовность 1 очереди - 47%, 2 очереди - 95%. Ожидаемый срок завершения работ 1 очереди - 2021 год, 2 очереди - 2020 год. Предлагаются средства на 2021 годы на завершение строительства и приобретение оборудования под ввод в эксплуатацию. "/>
    <s v="Объект не включен в проект государственной программы."/>
  </r>
  <r>
    <n v="5"/>
    <x v="4"/>
    <x v="2"/>
    <x v="3"/>
    <x v="4"/>
    <s v="50 коек/ 135 посещений в смену"/>
    <s v="2012 ПИР; _x000a_2013-2021 (СМР)"/>
    <n v="1654820"/>
    <n v="391755"/>
    <n v="391755"/>
    <n v="391755"/>
    <n v="0"/>
    <n v="0"/>
    <n v="0"/>
    <n v="391755"/>
    <n v="0"/>
    <n v="0"/>
    <n v="0"/>
    <n v="0"/>
    <n v="0"/>
    <n v="0"/>
    <n v="0"/>
    <n v="0"/>
    <n v="0"/>
    <n v="0"/>
    <s v="Объект реализуется по государственной программе &quot;Сотрудничество&quot;._x000a_В стадии строительства. Срок выполнения работ - август 2021. Готовность объекта 42%. Предлагаются средства на 2021 годы на завершение строительства и приобретение оборудования под ввод в эксплуатацию. "/>
    <s v="Объект не включен в проект государственной программы."/>
  </r>
  <r>
    <n v="6"/>
    <x v="5"/>
    <x v="3"/>
    <x v="1"/>
    <x v="5"/>
    <s v="100 мест/ 5262,85 кв.м"/>
    <s v="2015-2018 (ПИР);_x000a_2019-2021(СМР)"/>
    <n v="323805.40000000002"/>
    <n v="176008.1"/>
    <n v="176008.1"/>
    <n v="176008.1"/>
    <n v="0"/>
    <n v="176008.1"/>
    <n v="0"/>
    <n v="0"/>
    <n v="0"/>
    <n v="0"/>
    <n v="0"/>
    <n v="0"/>
    <n v="0"/>
    <n v="0"/>
    <n v="0"/>
    <n v="0"/>
    <n v="0"/>
    <n v="0"/>
    <s v="В стадии строительства (готовность 20%), срок завершения строительства по контракту - октябрь 2021 года._x000a_Объект обеспечен финансированием в полном объеме для ввода в эксплуатацию (с учетом закупки оборудования)."/>
    <m/>
  </r>
  <r>
    <n v="7"/>
    <x v="6"/>
    <x v="3"/>
    <x v="1"/>
    <x v="6"/>
    <s v="600 учащ./ 200 учащ."/>
    <s v="2011-2013 (ПИР);_x000a_2019-2022 (СМР)"/>
    <n v="595399.80000000005"/>
    <n v="354210.7"/>
    <n v="354210.7"/>
    <n v="259210.7"/>
    <n v="0"/>
    <n v="259210.7"/>
    <n v="0"/>
    <n v="0"/>
    <n v="95000"/>
    <n v="0"/>
    <n v="95000"/>
    <n v="0"/>
    <n v="0"/>
    <n v="0"/>
    <n v="0"/>
    <n v="0"/>
    <n v="0"/>
    <n v="0"/>
    <s v="В стадии строительства, строится в 2 этапа (готовность 1 этапа 30%), срок завершения строительства 1 этапа по контракту - март 2021 года._x000a_В соответствии с дорожной картой, утвержденной УКС закупка по строительству 2 этапа  после ввода в эксплуатацию 1 этапа со сроком завершения в 2022 году._x000a_Объект обеспечен финансированием в полном объеме для ввода в эксплуатацию (с учетом закупки оборудования)."/>
    <m/>
  </r>
  <r>
    <n v="8"/>
    <x v="7"/>
    <x v="3"/>
    <x v="1"/>
    <x v="7"/>
    <s v="300 чел./ 8372,64 кв.м"/>
    <s v="2013-2015 (ПИР);_x000a_2016-2021 (СМР)"/>
    <n v="527318.5"/>
    <n v="279000"/>
    <n v="279000"/>
    <n v="279000"/>
    <n v="0"/>
    <n v="279000"/>
    <n v="0"/>
    <n v="0"/>
    <n v="0"/>
    <n v="0"/>
    <n v="0"/>
    <n v="0"/>
    <n v="0"/>
    <n v="0"/>
    <n v="0"/>
    <n v="0"/>
    <n v="0"/>
    <n v="0"/>
    <s v="В стадии строительства (готовность 34%), срок завершения строительства по контракту - декабрь 2021 года. Объект обеспечен финансированием в полном объеме для ввода в эксплуатацию (с учетом закупки оборудования)."/>
    <m/>
  </r>
  <r>
    <n v="9"/>
    <x v="8"/>
    <x v="3"/>
    <x v="1"/>
    <x v="8"/>
    <s v="230 учащ./ 30 мест"/>
    <s v="2011-2013,_x000a_2019-2020 (ПИР);_x000a_2021-2022 (СМР)"/>
    <n v="674684"/>
    <n v="649080.80000000005"/>
    <n v="649080.79999999993"/>
    <n v="109316.1"/>
    <n v="0"/>
    <n v="109316.1"/>
    <n v="0"/>
    <n v="0"/>
    <n v="539764.69999999995"/>
    <n v="0"/>
    <n v="539764.69999999995"/>
    <n v="0"/>
    <n v="0"/>
    <n v="0"/>
    <n v="0"/>
    <n v="0"/>
    <n v="0"/>
    <n v="0"/>
    <s v="Объект НП &quot;Образование&quot;_x000a_Строительство не начато. Объект включен в перечень объектов для заключения контракта, предметом которого является одновременно выполнение работ по проектированию и строительству. _x000a_Срок создания объекта 2020-2022 годы. Осуществляется подготовка документов для закупки."/>
    <m/>
  </r>
  <r>
    <n v="10"/>
    <x v="9"/>
    <x v="3"/>
    <x v="1"/>
    <x v="9"/>
    <s v="1150 учащ."/>
    <s v="2018-2019 (ПИР);_x000a_2020-2023 (СМР)"/>
    <n v="1291768.2"/>
    <n v="533198.19999999995"/>
    <n v="533198.19999999995"/>
    <n v="210290.1"/>
    <n v="0"/>
    <n v="189261.1"/>
    <n v="21029"/>
    <n v="0"/>
    <n v="211797"/>
    <n v="0"/>
    <n v="190617.3"/>
    <n v="21179.7"/>
    <n v="0"/>
    <n v="111111.1"/>
    <n v="0"/>
    <n v="100000"/>
    <n v="11111.1"/>
    <n v="0"/>
    <s v="Объект НП &quot;Образование&quot;. _x000a_В стадии строительства (готовность 1%), срок завершения строительства по контракту - 30.03.2023._x000a_Объект обеспечен финансированием в полном объеме для ввода в эксплуатацию (с учетом закупки оборудования)."/>
    <m/>
  </r>
  <r>
    <n v="11"/>
    <x v="9"/>
    <x v="3"/>
    <x v="1"/>
    <x v="10"/>
    <s v="600 учащ."/>
    <s v="2016-2018 (ПИР);_x000a_2019-2021 (СМР)"/>
    <n v="748965.1"/>
    <n v="342808.4"/>
    <n v="342808.39999999997"/>
    <n v="342808.39999999997"/>
    <n v="0"/>
    <n v="308527.59999999998"/>
    <n v="34280.800000000003"/>
    <n v="0"/>
    <n v="0"/>
    <n v="0"/>
    <n v="0"/>
    <n v="0"/>
    <n v="0"/>
    <n v="0"/>
    <n v="0"/>
    <n v="0"/>
    <n v="0"/>
    <n v="0"/>
    <s v="Объект НП &quot;Образование&quot;.  _x000a_В стадии строительства (готовность 22%), срок завершения строительства по контракту - 22.07.2021._x000a_Объект обеспечен финансированием в полном объеме для ввода в эксплуатацию (с учетом закупки оборудования)."/>
    <m/>
  </r>
  <r>
    <n v="12"/>
    <x v="0"/>
    <x v="3"/>
    <x v="1"/>
    <x v="11"/>
    <s v="900 мест"/>
    <s v="2017-2018 (ПИР);_x000a_2019-2021 (СМР)"/>
    <n v="993567.6"/>
    <n v="587749"/>
    <n v="405818.60000000003"/>
    <n v="405818.60000000003"/>
    <n v="0"/>
    <n v="365236.7"/>
    <n v="40581.9"/>
    <n v="0"/>
    <n v="0"/>
    <n v="0"/>
    <n v="0"/>
    <n v="0"/>
    <n v="0"/>
    <n v="0"/>
    <n v="0"/>
    <n v="0"/>
    <n v="0"/>
    <n v="0"/>
    <s v="Объект НП &quot;Образование&quot;._x000a_В стадии строительства (готовность 19%), срок завершения строительства по контракту - 31.03.2021. Низкие темпы строительства. Объект обеспечен финансированием в полном объеме для ввода в эксплуатацию (с учетом закупки оборудования)."/>
    <m/>
  </r>
  <r>
    <n v="13"/>
    <x v="10"/>
    <x v="3"/>
    <x v="1"/>
    <x v="12"/>
    <s v="700 учащ."/>
    <s v="2020 (ПИР);_x000a_2021-2023 (СМР)"/>
    <n v="895327.6"/>
    <n v="883568.6"/>
    <n v="883568.6"/>
    <n v="229282.30000000002"/>
    <n v="0"/>
    <n v="206354.1"/>
    <n v="22928.2"/>
    <n v="0"/>
    <n v="406238.3"/>
    <n v="0"/>
    <n v="365614.5"/>
    <n v="40623.800000000003"/>
    <n v="0"/>
    <n v="248048"/>
    <n v="0"/>
    <n v="223243.2"/>
    <n v="24804.799999999999"/>
    <n v="0"/>
    <s v="Объект НП &quot;Образование&quot;._x000a_Строительство не начато. Объект включен в перечень объектов для заключения контракта, предметом которого является одновременно выполнение работ по проектированию и строительству. _x000a_Срок создания объекта 2020-2022 годы. Осуществляется подготовка документов для закупки."/>
    <m/>
  </r>
  <r>
    <n v="14"/>
    <x v="11"/>
    <x v="3"/>
    <x v="1"/>
    <x v="13"/>
    <s v="80 учащ./ 40 мест"/>
    <s v="2019-2020 (ПИР);_x000a_2020-2022 (СМР)"/>
    <n v="389892.3"/>
    <n v="389860.3"/>
    <n v="389860.3"/>
    <n v="179288.69999999998"/>
    <n v="0"/>
    <n v="161359.79999999999"/>
    <n v="17928.900000000001"/>
    <n v="0"/>
    <n v="210571.6"/>
    <n v="0"/>
    <n v="189514.4"/>
    <n v="21057.200000000001"/>
    <n v="0"/>
    <n v="0"/>
    <n v="0"/>
    <n v="0"/>
    <n v="0"/>
    <n v="0"/>
    <s v="Объект НП &quot;Образование&quot;._x000a_Строительство не начато. Проектные работы выполнены, получено положительное заключение государственной экспертизы. Объект обеспечен финансированием в полном объеме для ввода в эксплуатацию (с учетом закупки оборудования)."/>
    <m/>
  </r>
  <r>
    <n v="15"/>
    <x v="10"/>
    <x v="3"/>
    <x v="1"/>
    <x v="14"/>
    <s v="140 учащ./ 75 мест"/>
    <s v="2007-2012 (ПИР); _x000a_2015-2021 (СМР)"/>
    <n v="602773.80000000005"/>
    <n v="462773.8"/>
    <n v="140000"/>
    <n v="140000"/>
    <n v="0"/>
    <n v="126000"/>
    <n v="14000"/>
    <n v="0"/>
    <n v="0"/>
    <n v="0"/>
    <n v="0"/>
    <n v="0"/>
    <n v="0"/>
    <n v="0"/>
    <n v="0"/>
    <n v="0"/>
    <n v="0"/>
    <n v="0"/>
    <s v="Объект НП &quot;Образование&quot;.  _x000a_В стадии строительства (готовность 77%), срок завершения строительства по контракту - 25.12.2020 (в связи с низкими темпами строительства, по причине отсутствия возможности осуществить доставку на стройплощадку материалов, необходимых для завершения производства работ в условиях отсутствия навигации из-за мелководья, на 2021 год соответствующее увеличение средств для обеспечения принятых обязательства)._x000a_Объект обеспечен финансированием в полном объеме."/>
    <m/>
  </r>
  <r>
    <n v="16"/>
    <x v="8"/>
    <x v="3"/>
    <x v="2"/>
    <x v="15"/>
    <s v="1600 учащ."/>
    <s v="2020 (ПИР);_x000a_2021-2022 (СМР)"/>
    <n v="2707742.3"/>
    <n v="2707742.3"/>
    <n v="734549.10000000009"/>
    <n v="214466.90000000002"/>
    <n v="0"/>
    <n v="193020.2"/>
    <n v="21446.7"/>
    <n v="0"/>
    <n v="214466.90000000002"/>
    <n v="0"/>
    <n v="193020.2"/>
    <n v="21446.7"/>
    <n v="0"/>
    <n v="305615.3"/>
    <n v="0"/>
    <n v="275053.8"/>
    <n v="30561.5"/>
    <n v="0"/>
    <s v="Объект НП &quot;Образование&quot; _x000a_Заключено концессионное соглашение от 31.12.2019. Дата ввода объекта в эксплуатацию исходя из условий соглашения 31.12.2022. Осуществляется проектирование."/>
    <s v="Не обеспечен финансированием в 2022 году в сумме 193,0 млн рублей, в 2023 году 366,7 млн. рублей."/>
  </r>
  <r>
    <n v="17"/>
    <x v="0"/>
    <x v="3"/>
    <x v="2"/>
    <x v="16"/>
    <s v="550 учащ."/>
    <s v="2019 (ПИР);_x000a_2020-2022 (СМР)"/>
    <n v="1182655.2"/>
    <n v="1088982.8999999999"/>
    <n v="406472.6"/>
    <n v="93672.3"/>
    <n v="0"/>
    <n v="84305.1"/>
    <n v="9367.2000000000007"/>
    <n v="0"/>
    <n v="133482.20000000001"/>
    <n v="0"/>
    <n v="120134"/>
    <n v="13348.2"/>
    <n v="0"/>
    <n v="179318.09999999998"/>
    <n v="0"/>
    <n v="161386.29999999999"/>
    <n v="17931.8"/>
    <n v="0"/>
    <s v="Объект НП &quot;Образование&quot;  _x000a_Заключено концессионное соглашение от 14.02.2019. Дата ввода объекта в эксплуатацию исходя из условий соглашения 14.02.2022. Осуществляется строительство (готовность 11%)."/>
    <s v="Не обеспечен финансированием в 2022 году в сумме 120,1 млн рублей, в 2023 году 161,4 млн. рублей"/>
  </r>
  <r>
    <n v="18"/>
    <x v="0"/>
    <x v="3"/>
    <x v="2"/>
    <x v="17"/>
    <s v="1500 учащ."/>
    <s v="2020 (ПИР);_x000a_2021-2022 (СМР)"/>
    <n v="2464571.4"/>
    <n v="2464571.4"/>
    <n v="668582.5"/>
    <n v="195206.6"/>
    <n v="0"/>
    <n v="175685.9"/>
    <n v="19520.7"/>
    <n v="0"/>
    <n v="195206.6"/>
    <n v="0"/>
    <n v="175685.9"/>
    <n v="19520.7"/>
    <n v="0"/>
    <n v="278169.3"/>
    <n v="0"/>
    <n v="250352.4"/>
    <n v="27816.9"/>
    <n v="0"/>
    <s v="Объект НП &quot;Образование&quot;. _x000a_Проект концессионного соглашения в стадии заключения (в 2020 году)."/>
    <s v="Не обеспечен финансированием в 2022 году в сумме 175,7 млн рублей, в 2023 году 333,8 млн. рублей"/>
  </r>
  <r>
    <n v="19"/>
    <x v="0"/>
    <x v="3"/>
    <x v="2"/>
    <x v="18"/>
    <s v="1500 учащ."/>
    <s v="2020 (ПИР);_x000a_2021-2022 (СМР)"/>
    <n v="2464571"/>
    <n v="2464571"/>
    <n v="668553.19999999995"/>
    <n v="195206.6"/>
    <n v="0"/>
    <n v="175685.9"/>
    <n v="19520.7"/>
    <n v="0"/>
    <n v="195206.6"/>
    <n v="0"/>
    <n v="175685.9"/>
    <n v="19520.7"/>
    <n v="0"/>
    <n v="278140"/>
    <n v="0"/>
    <n v="250326"/>
    <n v="27814"/>
    <n v="0"/>
    <s v="Объект НП &quot;Образование&quot; _x000a_Заключено концессионное соглашение от 26.12.2019. Дата ввода объекта в эксплуатацию исходя из условий соглашения 25.12.2022. Осуществляется проектирование."/>
    <s v="Не обеспечен финансированием в 2022 году в сумме 175,7 млн рублей, в 2023 году 333,8 млн. рублей"/>
  </r>
  <r>
    <n v="20"/>
    <x v="0"/>
    <x v="3"/>
    <x v="2"/>
    <x v="19"/>
    <s v="1500 учащ."/>
    <s v="2020 (ПИР);_x000a_2021-2022 (СМР)"/>
    <n v="2464571"/>
    <n v="2464571"/>
    <n v="668553.19999999995"/>
    <n v="195206.6"/>
    <n v="0"/>
    <n v="175685.9"/>
    <n v="19520.7"/>
    <n v="0"/>
    <n v="195206.6"/>
    <n v="0"/>
    <n v="175685.9"/>
    <n v="19520.7"/>
    <n v="0"/>
    <n v="278140"/>
    <n v="0"/>
    <n v="250326"/>
    <n v="27814"/>
    <n v="0"/>
    <s v="Объект НП &quot;Образование&quot; _x000a_Заключено концессионное соглашение от 26.12.2019. Дата ввода объекта в эксплуатацию исходя из условий соглашения 25.12.2022. Осуществляется проектирование."/>
    <s v="Не обеспечен финансированием в 2022 году в сумме 175,7 млн рублей, в 2023 году 333,8 млн. рублей"/>
  </r>
  <r>
    <n v="21"/>
    <x v="0"/>
    <x v="3"/>
    <x v="2"/>
    <x v="20"/>
    <s v="1500 учащ."/>
    <s v="2020 (ПИР);_x000a_2021-2023 (СМР)"/>
    <n v="2461879.4"/>
    <n v="2461879.4"/>
    <n v="599038.9"/>
    <n v="195206.6"/>
    <n v="0"/>
    <n v="175685.9"/>
    <n v="19520.7"/>
    <n v="0"/>
    <n v="195206.6"/>
    <n v="0"/>
    <n v="175685.9"/>
    <n v="19520.7"/>
    <n v="0"/>
    <n v="208625.7"/>
    <n v="0"/>
    <n v="187763.1"/>
    <n v="20862.599999999999"/>
    <n v="0"/>
    <s v="Объект НП &quot;Образование&quot;_x000a_Заключено концессионное соглашение от 03.07.2020. Дата ввода объекта в эксплуатацию исходя из условий соглашения 04.07.2023. Осуществляется проектирование."/>
    <s v="Не обеспечен финансированием в 2022 году в сумме 175,7 млн рублей, в 2023 году 250,4 млн. рублей."/>
  </r>
  <r>
    <n v="22"/>
    <x v="9"/>
    <x v="3"/>
    <x v="2"/>
    <x v="21"/>
    <s v="1056 учащ."/>
    <s v="2019 (ПИР);_x000a_2020-2021 (СМР)"/>
    <n v="1970482.9"/>
    <n v="1670229.3"/>
    <n v="751344.9"/>
    <n v="217683.8"/>
    <n v="0"/>
    <n v="195915.5"/>
    <n v="21768.3"/>
    <n v="0"/>
    <n v="286674"/>
    <n v="0"/>
    <n v="258006.6"/>
    <n v="28667.4"/>
    <n v="0"/>
    <n v="246987.1"/>
    <n v="0"/>
    <n v="222288.5"/>
    <n v="24698.6"/>
    <n v="0"/>
    <s v="Объект НП &quot;Образование&quot; _x000a_Заключено концессионное соглашение от 28.12.2018. Дата ввода объекта в эксплуатацию исходя из условий соглашения 27.12.2021. Осуществляется строительство (готовность 12%)."/>
    <s v="Не обеспечен финансированием в 2022 году в сумме 258,0 млн рублей, в 2023 году 260,7 млн. рублей"/>
  </r>
  <r>
    <n v="23"/>
    <x v="9"/>
    <x v="3"/>
    <x v="2"/>
    <x v="22"/>
    <s v="1725 учащ."/>
    <s v="2019 (ПИР);_x000a_2020-2021 (СМР)"/>
    <n v="3096210.6"/>
    <n v="2728357.3"/>
    <n v="1253838.3999999999"/>
    <n v="430655"/>
    <n v="0"/>
    <n v="387589.5"/>
    <n v="43065.5"/>
    <n v="0"/>
    <n v="468288.39999999997"/>
    <n v="0"/>
    <n v="421459.6"/>
    <n v="46828.800000000003"/>
    <n v="0"/>
    <n v="354895"/>
    <n v="0"/>
    <n v="319405.5"/>
    <n v="35489.5"/>
    <n v="0"/>
    <s v="Объект НП &quot;Образование&quot; _x000a_Заключено концессионное соглашение от 28.12.2018. Дата ввода объекта в эксплуатацию исходя из условий соглашения 27.12.2021. Осуществляется строительство (готовность 1%)."/>
    <s v="Не обеспечен финансированием в 2022 году в сумме 421,5 млн рублей, в 2023 году 425,9 млн. рублей"/>
  </r>
  <r>
    <n v="24"/>
    <x v="3"/>
    <x v="3"/>
    <x v="2"/>
    <x v="23"/>
    <s v="1125 учащ."/>
    <s v="2019 (ПИР);_x000a_2021-2022 (СМР)"/>
    <n v="1923112.2"/>
    <n v="1808872"/>
    <n v="626146.69999999995"/>
    <n v="190400.3"/>
    <n v="0"/>
    <n v="171360.3"/>
    <n v="19040"/>
    <n v="0"/>
    <n v="217055"/>
    <n v="0"/>
    <n v="195349.5"/>
    <n v="21705.5"/>
    <n v="0"/>
    <n v="218691.4"/>
    <n v="0"/>
    <n v="196822.3"/>
    <n v="21869.1"/>
    <n v="0"/>
    <s v="Объект НП &quot;Образование&quot; _x000a_Заключено концессионное соглашение от 14.02.2019. Дата ввода объекта в эксплуатацию исходя из условий соглашения 14.02.2022. Осуществляется строительство (готовность 1%)."/>
    <s v="Не обеспечен финансированием в 2022 году в сумме 195,3 млн рублей, в 2023 году 262,4 млн. рублей."/>
  </r>
  <r>
    <n v="25"/>
    <x v="3"/>
    <x v="3"/>
    <x v="2"/>
    <x v="24"/>
    <s v="1125 учащ."/>
    <s v="2021-2022 (ПИР);_x000a_2022-2025 (СМР)"/>
    <n v="1923112.2"/>
    <n v="1808872"/>
    <n v="344631.80000000005"/>
    <n v="183567"/>
    <n v="0"/>
    <n v="165210.4"/>
    <n v="18356.599999999999"/>
    <n v="0"/>
    <n v="80532.399999999994"/>
    <n v="0"/>
    <n v="72479.199999999997"/>
    <n v="8053.2"/>
    <n v="0"/>
    <n v="80532.399999999994"/>
    <n v="0"/>
    <n v="72479.199999999997"/>
    <n v="8053.2"/>
    <n v="0"/>
    <s v="Объект НП &quot;Образование&quot; _x000a_Заключено концессионное соглашение от 14.02.2019. Дата ввода объекта в эксплуатацию исходя из условий соглашения 14.02.2022. Осуществляется проектирование."/>
    <s v="Не обеспечен финансированием в 2022 году в сумме 195,3 млн рублей, в 2023 году 262,4 млн. рублей"/>
  </r>
  <r>
    <n v="26"/>
    <x v="12"/>
    <x v="3"/>
    <x v="2"/>
    <x v="25"/>
    <s v="1125 учащ."/>
    <s v="2019 (ПИР);_x000a_2021-2022 (СМР)"/>
    <n v="1832688.8"/>
    <n v="1687530.6"/>
    <n v="497165.79999999993"/>
    <n v="145158.19999999998"/>
    <n v="0"/>
    <n v="130642.4"/>
    <n v="14515.8"/>
    <n v="0"/>
    <n v="145158.19999999998"/>
    <n v="0"/>
    <n v="130642.4"/>
    <n v="14515.8"/>
    <n v="0"/>
    <n v="206849.4"/>
    <n v="0"/>
    <n v="186164.5"/>
    <n v="20684.900000000001"/>
    <n v="0"/>
    <s v="Объект НП &quot;Образование&quot;_x000a_Заключено концессионное соглашение от 19.06.2019. Дата ввода объекта в эксплуатацию исходя из условий соглашения 18.06.2022. Осуществляется проектирование."/>
    <s v="Не обеспечен финансированием в 2022 году в сумме 186,2 млн рублей в 2023 году 250,1 млн. рублей"/>
  </r>
  <r>
    <n v="27"/>
    <x v="13"/>
    <x v="3"/>
    <x v="2"/>
    <x v="26"/>
    <s v="1100 учащ."/>
    <s v="2019 (ПИР);_x000a_2020-2021 (СМР)"/>
    <n v="1653940.9"/>
    <n v="1524953.4"/>
    <n v="632137.69999999995"/>
    <n v="131173.70000000001"/>
    <n v="0"/>
    <n v="114121.1"/>
    <n v="17052.599999999999"/>
    <n v="0"/>
    <n v="249229.9"/>
    <n v="0"/>
    <n v="216830"/>
    <n v="32399.9"/>
    <n v="0"/>
    <n v="251734.1"/>
    <n v="0"/>
    <n v="219008.7"/>
    <n v="32725.4"/>
    <n v="0"/>
    <s v="Объект НП &quot;Образование&quot;_x000a_Заключено концессионное соглашение от 28.12.2018. Дата ввода объекта в эксплуатацию исходя из условий соглашения 28.09.2021. Осуществляется строительство (готовность 1%)."/>
    <s v="Не обеспечен финансированием в 2022 году в сумме 216,8 млн рублей, в 2023 году 219,0 млн. рублей"/>
  </r>
  <r>
    <n v="28"/>
    <x v="13"/>
    <x v="3"/>
    <x v="2"/>
    <x v="27"/>
    <s v="1100 учащ."/>
    <s v="2019 (ПИР);_x000a_2020-2021 (СМР)"/>
    <n v="1653940.9"/>
    <n v="1524953.4"/>
    <n v="632137.69999999995"/>
    <n v="131173.70000000001"/>
    <n v="0"/>
    <n v="114121.1"/>
    <n v="17052.599999999999"/>
    <n v="0"/>
    <n v="249229.9"/>
    <n v="0"/>
    <n v="216830"/>
    <n v="32399.9"/>
    <n v="0"/>
    <n v="251734.1"/>
    <n v="0"/>
    <n v="219008.7"/>
    <n v="32725.4"/>
    <n v="0"/>
    <s v="Объект НП &quot;Образование&quot;_x000a_Заключено концессионное соглашение от 28.12.2018. Дата ввода объекта в эксплуатацию исходя из условий соглашения 28.09.2021. Осуществляется строительство (готовность 5%)."/>
    <s v="Не обеспечен финансированием в 2022 году в сумме 216,8 млн рублей, в 2023 году 219,0 млн. рублей"/>
  </r>
  <r>
    <n v="29"/>
    <x v="0"/>
    <x v="3"/>
    <x v="4"/>
    <x v="28"/>
    <s v="900 учащ."/>
    <s v="2022_x000a_ (приобретение)"/>
    <n v="1071846.3"/>
    <n v="1071846.3"/>
    <n v="616450.69999999995"/>
    <n v="370664.2"/>
    <n v="105639.3"/>
    <n v="246491.7"/>
    <n v="18533.2"/>
    <n v="0"/>
    <n v="245786.5"/>
    <n v="105073.7"/>
    <n v="128423.5"/>
    <n v="12289.3"/>
    <n v="0"/>
    <n v="0"/>
    <n v="0"/>
    <n v="0"/>
    <n v="0"/>
    <n v="0"/>
    <s v="Предлагаются средства на 2021-2022 годы для приобретения школы. В стадии строительства, планируется к вводу в эксплуатацию в 2021 году."/>
    <m/>
  </r>
  <r>
    <n v="30"/>
    <x v="11"/>
    <x v="3"/>
    <x v="4"/>
    <x v="29"/>
    <s v="200 мест"/>
    <s v="2021_x000a_(приобретение)"/>
    <n v="339554.2"/>
    <n v="339554.2"/>
    <n v="339554.2"/>
    <n v="339554.2"/>
    <n v="125804.8"/>
    <n v="196771.7"/>
    <n v="16977.7"/>
    <n v="0"/>
    <n v="0"/>
    <n v="0"/>
    <n v="0"/>
    <n v="0"/>
    <n v="0"/>
    <n v="0"/>
    <n v="0"/>
    <n v="0"/>
    <n v="0"/>
    <n v="0"/>
    <s v="В соответствии с государственной программой планируется к приобретению в 2021 году (с участием средств бюджета РФ)._x000a_Объект в высокой степени готовности (готовность 100%)._x000a_Направлена заявка в Минпросвещения России на финансирование приобретения объекта в 2020 году."/>
    <m/>
  </r>
  <r>
    <n v="31"/>
    <x v="13"/>
    <x v="3"/>
    <x v="4"/>
    <x v="30"/>
    <s v="300 мест"/>
    <s v="2021_x000a_(приобретение)"/>
    <n v="473213.8"/>
    <n v="473213.8"/>
    <n v="473213.79999999993"/>
    <n v="473213.79999999993"/>
    <n v="52976.1"/>
    <n v="382380.6"/>
    <n v="37857.1"/>
    <n v="0"/>
    <n v="0"/>
    <n v="0"/>
    <n v="0"/>
    <n v="0"/>
    <n v="0"/>
    <n v="0"/>
    <n v="0"/>
    <n v="0"/>
    <n v="0"/>
    <n v="0"/>
    <s v="В соответствии с государственной программой планируется к приобретению в 2021 году (с участием средств бюджета РФ)._x000a_Объект введен в эксплуатацию._x000a_Направлена заявка в Минпросвещения России на финансирование приобретения объекта в 2020 году."/>
    <m/>
  </r>
  <r>
    <n v="32"/>
    <x v="13"/>
    <x v="3"/>
    <x v="4"/>
    <x v="31"/>
    <s v="300 мест"/>
    <s v="2021_x000a_(приобретение)"/>
    <n v="473213.8"/>
    <n v="473213.8"/>
    <n v="473213.79999999993"/>
    <n v="473213.79999999993"/>
    <n v="169789.1"/>
    <n v="265567.59999999998"/>
    <n v="37857.1"/>
    <n v="0"/>
    <n v="0"/>
    <n v="0"/>
    <n v="0"/>
    <n v="0"/>
    <n v="0"/>
    <n v="0"/>
    <n v="0"/>
    <n v="0"/>
    <n v="0"/>
    <n v="0"/>
    <s v="В соответствии с государственной программой планируется к приобретению в 2021 году (с участием средств бюджета РФ)._x000a_Объект введен в эксплуатацию._x000a_Направлена заявка в Минпросвещения России на финансирование приобретения объекта в 2020 году."/>
    <m/>
  </r>
  <r>
    <n v="33"/>
    <x v="14"/>
    <x v="3"/>
    <x v="4"/>
    <x v="32"/>
    <s v="120 мест"/>
    <s v="2021 _x000a_приобретение"/>
    <n v="182361.3"/>
    <n v="182361.3"/>
    <n v="182361.30000000002"/>
    <n v="182361.30000000002"/>
    <n v="0"/>
    <n v="173243.2"/>
    <n v="9118.1"/>
    <n v="0"/>
    <n v="0"/>
    <n v="0"/>
    <n v="0"/>
    <n v="0"/>
    <n v="0"/>
    <n v="0"/>
    <n v="0"/>
    <n v="0"/>
    <n v="0"/>
    <n v="0"/>
    <m/>
    <m/>
  </r>
  <r>
    <n v="34"/>
    <x v="4"/>
    <x v="4"/>
    <x v="1"/>
    <x v="33"/>
    <s v="300/40000/100/3176,41 мест/томов книжного фонда/уч./кв.м"/>
    <s v="2014-2015, 2019_x000a_(ПИР);_x000a_2020-2021 (СМР)"/>
    <n v="286431.40000000002"/>
    <n v="278033.59999999998"/>
    <n v="278033.60000000003"/>
    <n v="278033.60000000003"/>
    <n v="0"/>
    <n v="264131.90000000002"/>
    <n v="13901.7"/>
    <n v="0"/>
    <n v="0"/>
    <n v="0"/>
    <n v="0"/>
    <n v="0"/>
    <n v="0"/>
    <n v="0"/>
    <n v="0"/>
    <n v="0"/>
    <n v="0"/>
    <n v="0"/>
    <s v="Новый объект. Строительство не начато. Проектные работы выполнены, получено положительное заключение государственной экспертизы. _x000a_В 2020 - 2021 годах планируется строительство объекта (заключается контракт на строительство объекта). Объект обеспечен финансированием в полном объеме для ввода в эксплуатацию (с учетом закупки оборудования)."/>
    <m/>
  </r>
  <r>
    <n v="35"/>
    <x v="3"/>
    <x v="5"/>
    <x v="1"/>
    <x v="34"/>
    <s v="214 чел./час ; 5156 м2  ; 200 зрит. мест"/>
    <s v="2023-2024"/>
    <s v="750 000,0"/>
    <s v="750 000,0"/>
    <n v="379058.10000000003"/>
    <n v="0"/>
    <n v="0"/>
    <n v="0"/>
    <n v="0"/>
    <n v="0"/>
    <n v="0"/>
    <n v="0"/>
    <n v="0"/>
    <n v="0"/>
    <n v="0"/>
    <n v="379058.10000000003"/>
    <n v="140441"/>
    <n v="219664.2"/>
    <n v="18952.900000000001"/>
    <n v="0"/>
    <s v="Новый объект. Проектная документация не разработана. Планируется предоставление субсидии из федерального бюджета."/>
    <m/>
  </r>
  <r>
    <n v="36"/>
    <x v="8"/>
    <x v="5"/>
    <x v="1"/>
    <x v="35"/>
    <s v="580 посещений в смену_x000a_12919 кв.м."/>
    <s v="2018-2019 (ПИР);_x000a_2020-2022 (СМР)"/>
    <n v="1498400"/>
    <n v="787800"/>
    <n v="787830.8"/>
    <n v="440939.3"/>
    <n v="0"/>
    <n v="418892.1"/>
    <n v="22047.200000000001"/>
    <n v="0"/>
    <n v="346891.5"/>
    <n v="0"/>
    <n v="329546.90000000002"/>
    <n v="17344.599999999999"/>
    <n v="0"/>
    <n v="0"/>
    <n v="0"/>
    <n v="0"/>
    <n v="0"/>
    <n v="0"/>
    <s v="В стадии строительства (готовность 1%), срок завершения строительства по контракту - 31.08.2022. Объект обеспечен финансированием в полном объеме для ввода в эксплуатацию (с учетом закупки оборудования)."/>
    <m/>
  </r>
  <r>
    <n v="37"/>
    <x v="14"/>
    <x v="6"/>
    <x v="1"/>
    <x v="36"/>
    <s v="2/564,53 а/м/кв.м"/>
    <s v="2012-2013, 2020_x000a_(ПИР);_x000a_2014-2017, 2021_x000a_(СМР)"/>
    <n v="73347"/>
    <n v="53816.1"/>
    <n v="53816.1"/>
    <n v="53816.1"/>
    <n v="0"/>
    <n v="53816.1"/>
    <n v="0"/>
    <n v="0"/>
    <n v="0"/>
    <n v="0"/>
    <n v="0"/>
    <n v="0"/>
    <n v="0"/>
    <n v="0"/>
    <n v="0"/>
    <n v="0"/>
    <n v="0"/>
    <n v="0"/>
    <s v="Объект незавершенного строительства. ПСД на завершение готова._x000a_В 2021 году предлагается заключить контракт на завершение строительства объекта._x000a_Информационно:_x000a_В адрес подрядной организации (ранее выполнявшей строительство объекта) выставлен иск о взыскании 39,6 млн. рублей оплаченных, но не выполненных работ (из определения суда по предварительному слушанию). В соответствии с информацией, отраженной на сайте &quot;Электронное правосудие&quot;, иск удовлетворен полностью."/>
    <m/>
  </r>
  <r>
    <n v="38"/>
    <x v="5"/>
    <x v="7"/>
    <x v="1"/>
    <x v="37"/>
    <s v="61,94 км"/>
    <s v="2010-2021 (СМР)"/>
    <s v="1 249  191,0"/>
    <n v="909666.8"/>
    <n v="47355.3"/>
    <n v="47355.3"/>
    <n v="0"/>
    <n v="43093.3"/>
    <n v="4262"/>
    <n v="0"/>
    <n v="0"/>
    <n v="0"/>
    <n v="0"/>
    <n v="0"/>
    <n v="0"/>
    <n v="0"/>
    <n v="0"/>
    <n v="0"/>
    <n v="0"/>
    <n v="0"/>
    <s v="Осуществляется строительство участками. Предлагаются средства на 2021 год на завершение строительства объекта."/>
    <m/>
  </r>
  <r>
    <n v="39"/>
    <x v="8"/>
    <x v="7"/>
    <x v="1"/>
    <x v="38"/>
    <s v="1721,3 м"/>
    <s v="2018-2019 (ПИР);_x000a_2021 (СМР)"/>
    <s v="69 730,8"/>
    <s v="67 730,8"/>
    <n v="71276.899999999994"/>
    <n v="71276.899999999994"/>
    <n v="0"/>
    <n v="64862"/>
    <n v="6414.9"/>
    <n v="0"/>
    <n v="0"/>
    <n v="0"/>
    <n v="0"/>
    <n v="0"/>
    <n v="0"/>
    <n v="0"/>
    <n v="0"/>
    <n v="0"/>
    <n v="0"/>
    <n v="0"/>
    <s v="Новый объект. Строительство не начато. Проектная документация разработана."/>
    <s v="Отсутствует заключение об эффективности."/>
  </r>
  <r>
    <n v="40"/>
    <x v="8"/>
    <x v="7"/>
    <x v="1"/>
    <x v="39"/>
    <s v="1204,5 м"/>
    <s v="2017-2019 (ПИР);_x000a_2021 (СМР)"/>
    <s v="60 640,0"/>
    <s v="57 949,0"/>
    <n v="61233.9"/>
    <n v="61233.9"/>
    <n v="0"/>
    <n v="55722.8"/>
    <n v="5511.1"/>
    <n v="0"/>
    <n v="0"/>
    <n v="0"/>
    <n v="0"/>
    <n v="0"/>
    <n v="0"/>
    <n v="0"/>
    <n v="0"/>
    <n v="0"/>
    <n v="0"/>
    <n v="0"/>
    <s v="Новый объект. Строительство не начато. Проектная документация разработана."/>
    <s v="Отсутствует заключение об эффективности."/>
  </r>
  <r>
    <n v="41"/>
    <x v="3"/>
    <x v="7"/>
    <x v="1"/>
    <x v="40"/>
    <s v="1,155 км"/>
    <s v="2014- 2015 (ПИР);_x000a_2021-2024 (СМР)"/>
    <n v="458462"/>
    <n v="455310.8"/>
    <n v="370007.1"/>
    <n v="97386.1"/>
    <n v="0"/>
    <n v="57557.599999999999"/>
    <n v="3029.4"/>
    <n v="36799.1"/>
    <n v="147621"/>
    <n v="0"/>
    <n v="87248"/>
    <n v="4592"/>
    <n v="55781"/>
    <n v="125000"/>
    <n v="0"/>
    <n v="73878.100000000006"/>
    <n v="3888.4"/>
    <n v="47233.5"/>
    <s v="Новый объект. Строительство не начато. Проектная документация разработана. Направлена заявка на софинансирование из федерального бюджета по РП &quot;Жилье&quot; ."/>
    <s v="Отсутствует заключение об эффективности."/>
  </r>
  <r>
    <n v="42"/>
    <x v="3"/>
    <x v="7"/>
    <x v="1"/>
    <x v="41"/>
    <s v="1,3128 км"/>
    <s v="2014- 2015 (ПИР);_x000a_2021-2024 (СМР)"/>
    <n v="390490.6"/>
    <n v="386113.1"/>
    <n v="370000"/>
    <n v="110000"/>
    <n v="0"/>
    <n v="65012.800000000003"/>
    <n v="3421.7"/>
    <n v="41565.5"/>
    <n v="130000"/>
    <n v="0"/>
    <n v="76833.2"/>
    <n v="4043.9"/>
    <n v="49122.9"/>
    <n v="130000"/>
    <n v="0"/>
    <n v="76833.2"/>
    <n v="4043.9"/>
    <n v="49122.9"/>
    <s v="Новый объект. Строительство не начато. Проектная документация разработана. Направлена заявка на софинансирование из федерального бюджета по РП &quot;Жилье&quot; ."/>
    <s v="Отсутствует заключение об эффективности."/>
  </r>
  <r>
    <n v="43"/>
    <x v="6"/>
    <x v="7"/>
    <x v="1"/>
    <x v="42"/>
    <s v="10511 м"/>
    <s v="2013-2014,_x000a_2019-2022_x000a_(СМР)"/>
    <s v="228 441,2"/>
    <s v="48 426,4"/>
    <n v="37673.699999999997"/>
    <n v="0"/>
    <n v="0"/>
    <n v="0"/>
    <n v="0"/>
    <n v="0"/>
    <n v="37673.699999999997"/>
    <n v="0"/>
    <n v="35036.5"/>
    <n v="2637.2"/>
    <n v="0"/>
    <n v="0"/>
    <n v="0"/>
    <n v="0"/>
    <n v="0"/>
    <n v="0"/>
    <s v="В стадии незавершенного строительства. Строительство приостановлено. Муниципальным образованием планируется выполнить корректировку проекта. На 2021-2022 годы планируется завершение строительства объекта."/>
    <s v="Отсутствует заключение государственной экспертизы"/>
  </r>
  <r>
    <n v="44"/>
    <x v="14"/>
    <x v="8"/>
    <x v="2"/>
    <x v="43"/>
    <s v="90 тыс.тонн/год"/>
    <s v="2017-2019 (ПИР);_x000a_2019-2021 (СМР)"/>
    <n v="1100000"/>
    <n v="164642.6"/>
    <n v="164642.6"/>
    <n v="164642.6"/>
    <n v="0"/>
    <n v="0"/>
    <n v="0"/>
    <n v="164642.6"/>
    <n v="0"/>
    <n v="0"/>
    <n v="0"/>
    <n v="0"/>
    <n v="0"/>
    <n v="0"/>
    <n v="0"/>
    <n v="0"/>
    <n v="0"/>
    <n v="0"/>
    <s v="Заключено концессионное соглашение от 18.12.2017, инвестор ООО &quot;Ресурсосбережение ХМАО&quot;. Дата ввода объекта в эксплуатацию исходя из условий соглашения 1 кв. 2021 года. Осуществляется строительство."/>
    <m/>
  </r>
  <r>
    <n v="45"/>
    <x v="15"/>
    <x v="8"/>
    <x v="2"/>
    <x v="44"/>
    <s v="180 тыс.тонн/год"/>
    <s v="2020-2021 (ПИР);_x000a_2021-2023 (СМР)"/>
    <n v="2889700"/>
    <n v="2889700"/>
    <n v="2639700"/>
    <n v="847425"/>
    <n v="0"/>
    <n v="250000"/>
    <n v="0"/>
    <n v="597425"/>
    <n v="1194850"/>
    <n v="0"/>
    <n v="0"/>
    <n v="0"/>
    <n v="1194850"/>
    <n v="597425"/>
    <n v="0"/>
    <n v="0"/>
    <n v="0"/>
    <n v="597425"/>
    <s v="Заключено концессионное соглашение, инвестор ООО «Корпорация СТС». Дата ввода объекта в эксплуатацию исходя из условий соглашения 4 кв. 2023 года. "/>
    <s v="концессионным соглашением, заключенным между Правительством автономного округа и Концессионером, предусмотрено предоставление капитального гранта в размере 500 000 тыс. рублей (потребность на 2022 год + 250 000 тыс. рублей)"/>
  </r>
  <r>
    <n v="46"/>
    <x v="16"/>
    <x v="8"/>
    <x v="2"/>
    <x v="45"/>
    <s v="35 тыс.тонн/год"/>
    <s v="2020-2021 (ПИР);_x000a_2021-2023 (СМР)"/>
    <n v="739897.7"/>
    <n v="739897.7"/>
    <n v="652388"/>
    <n v="156990.29999999999"/>
    <n v="0"/>
    <n v="75490.3"/>
    <n v="0"/>
    <n v="81500"/>
    <n v="330265"/>
    <n v="0"/>
    <n v="0"/>
    <n v="0"/>
    <n v="330265"/>
    <n v="165132.70000000001"/>
    <n v="0"/>
    <n v="0"/>
    <n v="0"/>
    <n v="165132.70000000001"/>
    <s v="Принято распоряжение Правительства автономного округа о заключении концессионного соглашения от 06.12.2019 № 669-рп. Направлено уведомление в адрес заявителя о предоставлении предложения в соответствии с условиями конкурсной документации. Ввод в эксплуатацию планируется в 2023 году."/>
    <s v="распоряжением Правительства автономного округа установлена сумма капитального гранта в объеме 163 000 тыс. рублей (потребность на 2021 год + 6 009,7 тыс. рублей, на 2022 год + 81 500 тыс. рублей)"/>
  </r>
  <r>
    <n v="47"/>
    <x v="4"/>
    <x v="8"/>
    <x v="2"/>
    <x v="46"/>
    <s v="50 тыс. тонн/год"/>
    <s v="2022-2023 (ПИР);_x000a_2023-2024 (СМР)"/>
    <n v="851057"/>
    <n v="851057"/>
    <n v="332028.5"/>
    <n v="0"/>
    <n v="0"/>
    <n v="0"/>
    <n v="0"/>
    <n v="0"/>
    <n v="0"/>
    <n v="0"/>
    <n v="0"/>
    <n v="0"/>
    <n v="0"/>
    <n v="332028.5"/>
    <n v="0"/>
    <n v="0"/>
    <n v="0"/>
    <n v="332028.5"/>
    <s v="Принято распоряжение Правительства автономного округа о заключении  концессионного соглашения от 15.11.2019 № 603-рп. Объявлены конкурсные процедуры. В 2023 - 2024 годах предлагается строительство объекта. "/>
    <s v="распоряжением Правительства автономного округа установлена сумма капитального гранта в объеме 187 000 тыс. рублей (потребность на 2022 год + 93 500 тыс. рублей, на 2023 год + 93 500 тыс. рублей)"/>
  </r>
  <r>
    <n v="48"/>
    <x v="0"/>
    <x v="8"/>
    <x v="2"/>
    <x v="47"/>
    <s v="235 тыс. тонн/год"/>
    <s v="2022-2023 (ПИР);_x000a_2023-2024 (СМР)"/>
    <n v="4629000"/>
    <n v="4629000"/>
    <n v="2314500"/>
    <n v="0"/>
    <n v="0"/>
    <n v="0"/>
    <n v="0"/>
    <n v="0"/>
    <n v="0"/>
    <n v="0"/>
    <n v="0"/>
    <n v="0"/>
    <n v="0"/>
    <n v="2314500"/>
    <n v="0"/>
    <n v="0"/>
    <n v="0"/>
    <n v="2314500"/>
    <s v="Осуществляется подготовка проекта распоряжения Правительства автономного округа о заключении концессионного соглашения. В 2023 - 2024 годах предлагается строительство объекта. "/>
    <m/>
  </r>
  <r>
    <n v="49"/>
    <x v="8"/>
    <x v="9"/>
    <x v="1"/>
    <x v="48"/>
    <s v="20000 куб.м./ сут"/>
    <s v="2020 (ПИР);_x000a_2021-2022 (СМР)"/>
    <n v="500000.00000000006"/>
    <n v="500000.00000000006"/>
    <n v="500000.00000000006"/>
    <n v="277487.10000000003"/>
    <n v="0"/>
    <n v="263612.7"/>
    <n v="13874.4"/>
    <n v="0"/>
    <n v="222512.90000000002"/>
    <n v="84080.6"/>
    <n v="131510.70000000001"/>
    <n v="6921.6"/>
    <n v="0"/>
    <n v="0"/>
    <n v="0"/>
    <n v="0"/>
    <n v="0"/>
    <n v="0"/>
    <s v="В стадии проектирования, срок завершения проектных работ 21.11.2020. _x000a_В 2021 - 2022 годах предлагается строительство объекта. Объект обеспечен финансированием в полном объеме для ввода в эксплуатацию."/>
    <s v="Отсутствует заключение государственной экспертизы"/>
  </r>
  <r>
    <n v="50"/>
    <x v="12"/>
    <x v="9"/>
    <x v="1"/>
    <x v="49"/>
    <s v="20000 куб.м./ сут"/>
    <s v="2021-2022 (ПИР);_x000a_2019-2021, 2023-2024_x000a_(СМР)"/>
    <n v="2067852.4"/>
    <n v="1278599.9999999998"/>
    <n v="756634.6"/>
    <n v="0"/>
    <n v="0"/>
    <n v="0"/>
    <n v="0"/>
    <n v="0"/>
    <n v="0"/>
    <n v="0"/>
    <n v="0"/>
    <n v="0"/>
    <n v="0"/>
    <n v="756634.6"/>
    <n v="174869.9"/>
    <n v="552676.5"/>
    <n v="29088.2"/>
    <n v="0"/>
    <s v="Объект незавершенного строительства. _x000a_В 2021 - 2022 годах предлагается корректировка проектной документации муниципальным образованием.  В 2023 - 2024 годах  завершение строительства  объекта (с участием средств бюджета РФ в 2023 году). "/>
    <m/>
  </r>
  <r>
    <n v="51"/>
    <x v="7"/>
    <x v="9"/>
    <x v="1"/>
    <x v="50"/>
    <s v="4500 куб.м./сут"/>
    <s v="2012, 2019-2020 _x000a_(ПИР);  _x000a_2014-2015, 2020-2021 (СМР)"/>
    <n v="296281.7"/>
    <n v="70592.7"/>
    <n v="70592.700000000012"/>
    <n v="70592.700000000012"/>
    <n v="0"/>
    <n v="34269.300000000003"/>
    <n v="36323.4"/>
    <n v="0"/>
    <n v="0"/>
    <n v="0"/>
    <n v="0"/>
    <n v="0"/>
    <n v="0"/>
    <n v="0"/>
    <n v="0"/>
    <n v="0"/>
    <n v="0"/>
    <n v="0"/>
    <s v="В стадии строительства (готовность 1%), срок завершения строительства по контракту - 31.03.2021._x000a_Объект обеспечен финансированием в полном объеме для ввода в эксплуатацию."/>
    <m/>
  </r>
  <r>
    <n v="52"/>
    <x v="7"/>
    <x v="9"/>
    <x v="1"/>
    <x v="51"/>
    <s v="12000 куб.м./сут."/>
    <s v="2014-2019 (ПИР);_x000a_2019-2021 (СМР)"/>
    <n v="732610.1"/>
    <n v="385059.9"/>
    <n v="385059.9"/>
    <n v="385059.9"/>
    <n v="126330.6"/>
    <n v="207548.4"/>
    <n v="51180.9"/>
    <n v="0"/>
    <n v="0"/>
    <n v="0"/>
    <n v="0"/>
    <n v="0"/>
    <n v="0"/>
    <n v="0"/>
    <n v="0"/>
    <n v="0"/>
    <n v="0"/>
    <n v="0"/>
    <s v="В стадии строительства (готовность 30%), срок завершения строительства по контракту - 31.12.2021._x000a_Объект обеспечен финансированием в полном объеме для ввода в эксплуатацию."/>
    <m/>
  </r>
  <r>
    <n v="53"/>
    <x v="17"/>
    <x v="9"/>
    <x v="1"/>
    <x v="52"/>
    <s v="200 куб.м./сут."/>
    <s v="2014-2016, 2020 _x000a_(ПИР);   _x000a_2021-2022 (СМР)"/>
    <n v="123212.7"/>
    <n v="120183.9"/>
    <n v="120183.9"/>
    <n v="57752.5"/>
    <n v="0"/>
    <n v="54864.9"/>
    <n v="2887.6"/>
    <n v="0"/>
    <n v="62431.4"/>
    <n v="0"/>
    <n v="59309.8"/>
    <n v="3121.6"/>
    <n v="0"/>
    <n v="0"/>
    <n v="0"/>
    <n v="0"/>
    <n v="0"/>
    <n v="0"/>
    <s v="В стадии проектирования, срок завершения проектных работ 4 кв. 2020 года. _x000a_В 2021 - 2022 годах предлагается строительство объекта. Объект обеспечен финансированием в полном объеме для ввода в эксплуатацию."/>
    <m/>
  </r>
  <r>
    <n v="54"/>
    <x v="17"/>
    <x v="9"/>
    <x v="1"/>
    <x v="53"/>
    <s v="7500 куб.м./сут."/>
    <s v="2016-2018 (ПИР);_x000a_2021-2023 (СМР)"/>
    <n v="814146.1"/>
    <n v="792146.1"/>
    <n v="792146.10000000009"/>
    <n v="238144.40000000002"/>
    <n v="0"/>
    <n v="171372.30000000002"/>
    <n v="66772.100000000006"/>
    <n v="0"/>
    <n v="421223.9"/>
    <n v="0"/>
    <n v="340852.9"/>
    <n v="80371"/>
    <n v="0"/>
    <n v="132777.79999999999"/>
    <n v="0"/>
    <n v="0"/>
    <n v="132777.79999999999"/>
    <n v="0"/>
    <s v="В 2021 - 2023 годах предлагается строительство объекта. Объект обеспечен финансированием в полном объеме для ввода в эксплуатацию."/>
    <m/>
  </r>
  <r>
    <n v="55"/>
    <x v="10"/>
    <x v="9"/>
    <x v="1"/>
    <x v="54"/>
    <s v="2000 куб.м/сут"/>
    <s v="2020 (ПИР);_x000a_2021-2024 (СМР)"/>
    <n v="436979.9"/>
    <n v="426397"/>
    <n v="173366.9"/>
    <n v="6235.1"/>
    <n v="0"/>
    <n v="5923.3"/>
    <n v="311.8"/>
    <n v="0"/>
    <n v="47544.5"/>
    <n v="0"/>
    <n v="45167.3"/>
    <n v="2377.1999999999998"/>
    <n v="0"/>
    <n v="119587.29999999999"/>
    <n v="0"/>
    <n v="113607.9"/>
    <n v="5979.4"/>
    <n v="0"/>
    <s v="В стадии проектирования, срок завершения работ 25.10.2020. _x000a_В 2021 - 2024 годах планируется строительство объекта. Объект обеспечен финансированием в полном объеме для ввода в эксплуатацию в 2024 году. "/>
    <m/>
  </r>
  <r>
    <n v="56"/>
    <x v="10"/>
    <x v="9"/>
    <x v="1"/>
    <x v="55"/>
    <s v="6 МВт"/>
    <s v="2020 (ПИР);_x000a_2021-2022 (СМР)"/>
    <n v="60204.9"/>
    <n v="54415.4"/>
    <n v="54415.4"/>
    <n v="4465.4000000000005"/>
    <n v="0"/>
    <n v="4242.1000000000004"/>
    <n v="223.3"/>
    <n v="0"/>
    <n v="49950"/>
    <n v="0"/>
    <n v="47452.5"/>
    <n v="2497.5"/>
    <n v="0"/>
    <n v="0"/>
    <n v="0"/>
    <n v="0"/>
    <n v="0"/>
    <n v="0"/>
    <s v="В стадии проектирования, срок завершения проектных работ 25.10.2020. _x000a_В 2021 - 2022 годах планируется строительство объекта. Объект обеспечен финансированием в полном объеме для ввода в эксплуатацию. "/>
    <m/>
  </r>
  <r>
    <n v="57"/>
    <x v="10"/>
    <x v="9"/>
    <x v="1"/>
    <x v="56"/>
    <s v="18 МВт"/>
    <s v="2020 (ПИР);_x000a_2021-2024 (СМР)"/>
    <n v="289355.3"/>
    <n v="274077.89999999997"/>
    <n v="207422.7"/>
    <n v="6880"/>
    <n v="0"/>
    <n v="6536"/>
    <n v="344"/>
    <n v="0"/>
    <n v="84026.8"/>
    <n v="0"/>
    <n v="79825.5"/>
    <n v="4201.3"/>
    <n v="0"/>
    <n v="116515.90000000001"/>
    <n v="0"/>
    <n v="110690.1"/>
    <n v="5825.8"/>
    <n v="0"/>
    <s v="В стадии проектирования, срок завершения проектных работ 25.11.2020. _x000a_В 2021 - 2024 годах предлагается строительство объекта. Объект обеспечен финансированием в полном объеме для ввода в эксплуатацию в 2024 году. "/>
    <m/>
  </r>
  <r>
    <n v="58"/>
    <x v="14"/>
    <x v="9"/>
    <x v="1"/>
    <x v="57"/>
    <s v="8000 куб.м/сут"/>
    <s v="2019-2020 (ПИР);_x000a_2021-2022 (СМР)"/>
    <n v="500000"/>
    <n v="500000"/>
    <n v="500000"/>
    <n v="324166.90000000002"/>
    <n v="0"/>
    <n v="259333.5"/>
    <n v="64833.4"/>
    <n v="0"/>
    <n v="175833.1"/>
    <n v="59501"/>
    <n v="93065.7"/>
    <n v="23266.400000000001"/>
    <n v="0"/>
    <n v="0"/>
    <n v="0"/>
    <n v="0"/>
    <n v="0"/>
    <n v="0"/>
    <s v="В стадии проектирования, срок завершения проектных работ 13.01.2021. _x000a_В 2021 - 2022 годах предлагается строительство объекта. Объект обеспечен финансированием в полном объеме для ввода в эксплуатацию."/>
    <s v="Отсутствует заключение государственной экспертизы"/>
  </r>
  <r>
    <n v="59"/>
    <x v="16"/>
    <x v="9"/>
    <x v="1"/>
    <x v="58"/>
    <s v="800 куб.м/сут"/>
    <s v="2019-2020 (ПИР);_x000a_2021-2022 (СМР)"/>
    <n v="250000"/>
    <n v="250000"/>
    <n v="250000"/>
    <n v="170000"/>
    <n v="0"/>
    <n v="161500"/>
    <n v="8500"/>
    <n v="0"/>
    <n v="80000"/>
    <n v="0"/>
    <n v="76000"/>
    <n v="4000"/>
    <n v="0"/>
    <n v="0"/>
    <n v="0"/>
    <n v="0"/>
    <n v="0"/>
    <n v="0"/>
    <s v="В стадии проектирования, срок завершения проектных работ 4 кв. 2020 года. _x000a_В 2021 - 2022 годах предлагается строительство объекта. Объект обеспечен финансированием в полном объеме для ввода в эксплуатацию."/>
    <s v="Отсутствует заключение государственной экспертизы"/>
  </r>
  <r>
    <n v="60"/>
    <x v="13"/>
    <x v="9"/>
    <x v="1"/>
    <x v="59"/>
    <s v="200 куб.м/сут"/>
    <s v="2010-2013, 2016-2019 (ПИР);_x000a_ 2011-2013, 2020-2021 (СМР)"/>
    <n v="245154.6"/>
    <n v="84986.5"/>
    <n v="84986.5"/>
    <n v="84986.5"/>
    <n v="0"/>
    <n v="67989.2"/>
    <n v="16997.3"/>
    <n v="0"/>
    <n v="0"/>
    <n v="0"/>
    <n v="0"/>
    <n v="0"/>
    <n v="0"/>
    <n v="0"/>
    <n v="0"/>
    <n v="0"/>
    <n v="0"/>
    <n v="0"/>
    <s v="Объект незавершенного строительства. _x000a_Повторная подготовка документов на торги на завершения строительства объекта (первый аукцион признан несостоявшимся). Объект обеспечен финансированием в полном объеме для ввода в эксплуатацию в 2021 году."/>
    <m/>
  </r>
  <r>
    <n v="61"/>
    <x v="13"/>
    <x v="9"/>
    <x v="1"/>
    <x v="60"/>
    <s v="8000 куб.м/сут"/>
    <s v="2013, 2020 (ПИР);  _x000a_2022-2023 (СМР)"/>
    <n v="338878.8"/>
    <n v="338878.8"/>
    <n v="338878.80000000005"/>
    <n v="0"/>
    <n v="0"/>
    <n v="0"/>
    <n v="0"/>
    <n v="0"/>
    <n v="169368.30000000002"/>
    <n v="38512.5"/>
    <n v="104684.6"/>
    <n v="26171.200000000001"/>
    <n v="0"/>
    <n v="169510.5"/>
    <n v="38650.9"/>
    <n v="104687.7"/>
    <n v="26171.9"/>
    <n v="0"/>
    <s v="В стадии проектирования, срок завершения проектных работ 31.07.2020. _x000a_В 2022 - 2023 годах предлагается строительство объекта (с участием средств бюджета РФ). Объект обеспечен финансированием в полном объеме для ввода в эксплуатацию."/>
    <m/>
  </r>
  <r>
    <n v="62"/>
    <x v="16"/>
    <x v="10"/>
    <x v="1"/>
    <x v="61"/>
    <s v="300/0,090 пассажиров в сутки/км"/>
    <s v="2015-2021 (ПИР)"/>
    <n v="12000"/>
    <n v="12000"/>
    <n v="12000"/>
    <n v="12000"/>
    <n v="0"/>
    <n v="12000"/>
    <n v="0"/>
    <n v="0"/>
    <n v="0"/>
    <n v="0"/>
    <n v="0"/>
    <n v="0"/>
    <n v="0"/>
    <n v="0"/>
    <n v="0"/>
    <n v="0"/>
    <n v="0"/>
    <n v="0"/>
    <s v="Подготовка документов на торги на корректировку проектной документации (казенным учреждением автономного округа &quot;Управление капитального строительства&quot;._x000a_В 2021 году планируется завершение проектных работ."/>
    <m/>
  </r>
  <r>
    <n v="63"/>
    <x v="12"/>
    <x v="2"/>
    <x v="3"/>
    <x v="62"/>
    <s v="299/3757 пассажиров/кв.м"/>
    <s v="2006-2021 (СМР)"/>
    <n v="556504.80000000005"/>
    <n v="149000"/>
    <n v="149000"/>
    <n v="149000"/>
    <n v="0"/>
    <n v="0"/>
    <n v="0"/>
    <n v="149000"/>
    <n v="0"/>
    <n v="0"/>
    <n v="0"/>
    <n v="0"/>
    <n v="0"/>
    <n v="0"/>
    <n v="0"/>
    <n v="0"/>
    <n v="0"/>
    <n v="0"/>
    <s v="Объект реализуется по государственной программе &quot;Сотрудничество&quot;._x000a_В стадии строительства (готовность  85%), срок завершение по контракту - декабрь 2020."/>
    <m/>
  </r>
  <r>
    <n v="64"/>
    <x v="11"/>
    <x v="10"/>
    <x v="1"/>
    <x v="63"/>
    <s v="41,5 км"/>
    <s v="2005-2010 (ПИР);_x000a_2012-2021 (СМР)"/>
    <n v="4016098.3"/>
    <n v="1016"/>
    <n v="1016"/>
    <n v="1016"/>
    <n v="0"/>
    <n v="1016"/>
    <n v="0"/>
    <n v="0"/>
    <n v="0"/>
    <n v="0"/>
    <n v="0"/>
    <n v="0"/>
    <n v="0"/>
    <n v="0"/>
    <n v="0"/>
    <n v="0"/>
    <n v="0"/>
    <n v="0"/>
    <s v="В стадии строительства (готовность 92%), срок завершения строительства по контракту - 20.12.2020 года._x000a_В 2021 году предлагаются средства на обеспечение выпуска рыбы (работы предусмотрены документацией в рамках строительства объекта)."/>
    <m/>
  </r>
  <r>
    <n v="65"/>
    <x v="11"/>
    <x v="10"/>
    <x v="1"/>
    <x v="64"/>
    <s v="16,951 км"/>
    <s v="2017-2020 (ПИР);_x000a_2020-2022 (СМР)"/>
    <n v="1759913.9"/>
    <n v="1342658.7"/>
    <n v="1342658.7"/>
    <n v="840453"/>
    <n v="0"/>
    <n v="840453"/>
    <n v="0"/>
    <n v="0"/>
    <n v="502205.7"/>
    <n v="0"/>
    <n v="502205.7"/>
    <n v="0"/>
    <n v="0"/>
    <n v="0"/>
    <n v="0"/>
    <n v="0"/>
    <n v="0"/>
    <n v="0"/>
    <s v="В проекте выделено 3 пусковых комплекса, из них: 3 пусковой комплекс 10,0 км введен в 2009 году; по 2 пусковому выполнены 1,4 км, но не введены в эксплуатацию (числятся как не завершенные строительством с 2009 года)._x000a_Подготовка документов на торги на строительство 1 и 2 пускового комплекса. Объект обеспечен финансированием в полном объеме для ввода в эксплуатацию в 2022 году. Общая протяженность дороги 26,951 км. "/>
    <m/>
  </r>
  <r>
    <n v="66"/>
    <x v="11"/>
    <x v="10"/>
    <x v="1"/>
    <x v="65"/>
    <s v="25 км"/>
    <s v="2021 (ОИ)"/>
    <n v="11000"/>
    <n v="11000"/>
    <n v="11000"/>
    <n v="11000"/>
    <n v="0"/>
    <n v="11000"/>
    <n v="0"/>
    <n v="0"/>
    <n v="0"/>
    <n v="0"/>
    <n v="0"/>
    <n v="0"/>
    <n v="0"/>
    <n v="0"/>
    <n v="0"/>
    <n v="0"/>
    <n v="0"/>
    <n v="0"/>
    <s v="В 2021 году планируются бюджетные ассигнования для проведения торгов на обоснования инвестиций (далее - ОИ) в целях реализации соглашения о сотрудничестве с Свердловской областью. _x000a_В ОИ будет дана оценка эффективности реализации проекта, определена ориентировочная стоимость, сроки реализации и варианты прохождения трассы. _x000a_Совместно со Свердловской областью будут приняты решения об оптимальном варианте прохождения трассы и в случае подтверждения в ОИ эффективности реализации проекта будет предлагаться проектирование объекта в 2022 -2023 годах."/>
    <m/>
  </r>
  <r>
    <n v="67"/>
    <x v="14"/>
    <x v="10"/>
    <x v="1"/>
    <x v="66"/>
    <s v="100/400 м/м"/>
    <s v="2017-2020 (ПИР);_x000a_2021-2022 (СМР)"/>
    <n v="839623"/>
    <n v="808633.6"/>
    <n v="808633.60000000009"/>
    <n v="354971.4"/>
    <n v="0"/>
    <n v="354971.4"/>
    <n v="0"/>
    <n v="0"/>
    <n v="453662.2"/>
    <n v="0"/>
    <n v="453662.2"/>
    <n v="0"/>
    <n v="0"/>
    <n v="0"/>
    <n v="0"/>
    <n v="0"/>
    <n v="0"/>
    <n v="0"/>
    <s v="Мост находится в предаварийном состоянии (согласно заявлению Нефтеюганского межрайпрокурора, третье лицо – Отдел ГИБДД ОМВД России по Нефтеюганскому району, от 09.06.2017 № 08-03/2017, и,  Ханты-Мансийский районный суд вынес решение от 01.08.2017 г. о возложении обязанности на казенное учреждение автономного округа &quot;Управление автомобильных дорог&quot; выполнить реконструкцию мостового перехода)._x000a_В стадии проектирования, срок завершения проектных работ 01.12.2020. _x000a_В 2021 - 2022 годах предлагается реконструкция объекта. Объект обеспечен финансированием в полном объеме. "/>
    <s v="Отсутствует заключение государственной экспертизы"/>
  </r>
  <r>
    <n v="68"/>
    <x v="14"/>
    <x v="10"/>
    <x v="1"/>
    <x v="67"/>
    <s v="100/570 м/м"/>
    <s v="2022 (ПИР);_x000a_2023 (СМР)"/>
    <n v="185300"/>
    <n v="185300"/>
    <n v="185300"/>
    <n v="0"/>
    <n v="0"/>
    <n v="0"/>
    <n v="0"/>
    <n v="0"/>
    <n v="8800"/>
    <n v="0"/>
    <n v="8800"/>
    <n v="0"/>
    <n v="0"/>
    <n v="176500"/>
    <n v="0"/>
    <n v="176500"/>
    <n v="0"/>
    <n v="0"/>
    <s v="Мост находится в неудовлетворительном состоянии по результатам обследования моста в 2018 году._x000a_В 2022 году предлагается проектирование объекта._x000a_В 2023 году - реконструкция объекта. Объект обеспечен финансированием в полном объеме для ввода в эксплуатацию."/>
    <m/>
  </r>
  <r>
    <n v="69"/>
    <x v="15"/>
    <x v="10"/>
    <x v="1"/>
    <x v="68"/>
    <s v="10,154 км"/>
    <s v="2008-2009, 2020-2021 (ПИР);_x000a_2022-2024 (СМР)"/>
    <n v="2548627.4"/>
    <n v="2544966.7999999998"/>
    <n v="1067019.2"/>
    <n v="46198.1"/>
    <n v="0"/>
    <n v="46198.1"/>
    <n v="0"/>
    <n v="0"/>
    <n v="319734.3"/>
    <n v="0"/>
    <n v="319734.3"/>
    <n v="0"/>
    <n v="0"/>
    <n v="701086.8"/>
    <n v="0"/>
    <n v="701086.8"/>
    <n v="0"/>
    <n v="0"/>
    <s v="Реализуется в рамках НП БКАД._x000a_В 2007 году в рамках &quot;Сотрудничество&quot; разработана проектная документация, затраты в стадии передачи в округ.  Требуется корректировка проектной документации._x000a_Объявлена закупка на корректировку проектной документации, завершение проектных работ в 2021 году._x000a_В 2022 - 2024 годах реконструкция объекта.    "/>
    <m/>
  </r>
  <r>
    <n v="70"/>
    <x v="15"/>
    <x v="10"/>
    <x v="1"/>
    <x v="69"/>
    <s v="5,791 км"/>
    <s v="2006-2007, 2020-2021 (ПИР);_x000a_2022-2024 (СМР)"/>
    <n v="1938672.4"/>
    <n v="1929340.6"/>
    <n v="850004.9"/>
    <n v="10100"/>
    <n v="0"/>
    <n v="10100"/>
    <n v="0"/>
    <n v="0"/>
    <n v="68007"/>
    <n v="0"/>
    <n v="68007"/>
    <n v="0"/>
    <n v="0"/>
    <n v="771897.9"/>
    <n v="0"/>
    <n v="276897.90000000002"/>
    <n v="0"/>
    <n v="495000"/>
    <s v="Реализуется в рамках НП БКАД. Планируется привлечение средств федерального бюджета (495,0 млн. руб.)._x000a_В 2007 году в рамках &quot;Сотрудничество&quot; разработана проектная документация, затраты переданы в 2020 году  в округ. Требуется корректировка проектной документации._x000a_Подготовка документов на торги на проектирование объекта. В 2021 году предлагается завершение проектных работ._x000a_В 2022 - 2024 годах строительство объекта.    "/>
    <m/>
  </r>
  <r>
    <n v="71"/>
    <x v="15"/>
    <x v="10"/>
    <x v="1"/>
    <x v="70"/>
    <n v="13.632999999999999"/>
    <s v="2007-2009, 2021-2023 (ПИР);_x000a_2023-2026 (СМР)"/>
    <n v="2721650.7"/>
    <n v="2713902.6"/>
    <n v="22471.1"/>
    <n v="9000"/>
    <n v="0"/>
    <n v="9000"/>
    <n v="0"/>
    <n v="0"/>
    <n v="3242.5"/>
    <n v="0"/>
    <n v="3242.5"/>
    <n v="0"/>
    <n v="0"/>
    <n v="10228.6"/>
    <n v="0"/>
    <n v="10228.6"/>
    <n v="0"/>
    <n v="0"/>
    <s v="В 2007 году в рамках &quot;Сотрудничество&quot; разработана проектная документация, затраты в стадии передачи в округ. Требуется корректировка проектной документации._x000a_В 2021 - 2023 годах Депдорхоз и транспорта Югры предлагает проектирование объекта._x000a_В 2024 - 2026 годах реконструкция объекта.       "/>
    <m/>
  </r>
  <r>
    <n v="72"/>
    <x v="15"/>
    <x v="10"/>
    <x v="1"/>
    <x v="71"/>
    <s v="0,42 км"/>
    <s v="2023 (ПИР);_x000a_2024 (СМР)"/>
    <n v="88100"/>
    <n v="88100"/>
    <n v="4700"/>
    <n v="0"/>
    <n v="0"/>
    <n v="0"/>
    <n v="0"/>
    <n v="0"/>
    <n v="0"/>
    <n v="0"/>
    <n v="0"/>
    <n v="0"/>
    <n v="0"/>
    <n v="4700"/>
    <n v="0"/>
    <n v="4700"/>
    <n v="0"/>
    <n v="0"/>
    <s v="Мост находится в неудовлетворительном состоянии по результатам обследования моста в 2019 году. _x000a_В 2023 году предлагается проектирование объекта._x000a_В 2024 году реконструкция объекта. "/>
    <m/>
  </r>
  <r>
    <n v="73"/>
    <x v="15"/>
    <x v="10"/>
    <x v="1"/>
    <x v="72"/>
    <s v="0,141 км"/>
    <s v="2021 (ПИР);_x000a_2022-2023 (СМР)"/>
    <n v="152265.4"/>
    <n v="152265.4"/>
    <n v="152265.4"/>
    <n v="4750"/>
    <n v="0"/>
    <n v="4750"/>
    <n v="0"/>
    <n v="0"/>
    <n v="112600"/>
    <n v="0"/>
    <n v="112600"/>
    <n v="0"/>
    <n v="0"/>
    <n v="34915.4"/>
    <n v="0"/>
    <n v="34915.4"/>
    <n v="0"/>
    <n v="0"/>
    <s v="Мост находится в неудовлетворительном состоянии - по результатам обследования моста в 2018 году._x000a_В 2021 году предлагается проектирование объекта._x000a_В 2022 - 2023 годах  реконструкция объекта. Объект обеспечен финансированием в полном объеме для ввода в эксплуатацию."/>
    <m/>
  </r>
  <r>
    <n v="74"/>
    <x v="15"/>
    <x v="10"/>
    <x v="1"/>
    <x v="73"/>
    <s v="0,42 км"/>
    <s v="2021-2022 (ПИР);_x000a_2023-2025 (СМР)"/>
    <n v="1412114.8"/>
    <n v="1412114.8"/>
    <n v="305500"/>
    <n v="4700"/>
    <n v="0"/>
    <n v="4700"/>
    <n v="0"/>
    <n v="0"/>
    <n v="27300"/>
    <n v="0"/>
    <n v="27300"/>
    <n v="0"/>
    <n v="0"/>
    <n v="273500"/>
    <n v="0"/>
    <n v="273500"/>
    <n v="0"/>
    <n v="0"/>
    <s v="Мост находится в неудовлетворительном состоянии по результатам предпроектного обследования моста в 2020 году._x000a_В 2020 году проходит технологический и ценовой аудит (1 этап)._x000a_В 2021 - 2022 годах предлагается проектирование объекта._x000a_В 2023 - 2025 годах  реконструкция объекта.  Объект обеспечен финансированием в полном объеме для ввода в эксплуатацию.  "/>
    <s v="Отсутствует заключение об эффективности."/>
  </r>
  <r>
    <n v="75"/>
    <x v="15"/>
    <x v="10"/>
    <x v="1"/>
    <x v="74"/>
    <s v="0,62 км"/>
    <s v="2023 (ПИР);_x000a_2024-2025 (СМР)"/>
    <n v="168340"/>
    <n v="168340"/>
    <n v="4800"/>
    <n v="0"/>
    <n v="0"/>
    <n v="0"/>
    <n v="0"/>
    <n v="0"/>
    <n v="0"/>
    <n v="0"/>
    <n v="0"/>
    <n v="0"/>
    <n v="0"/>
    <n v="4800"/>
    <n v="0"/>
    <n v="4800"/>
    <n v="0"/>
    <n v="0"/>
    <s v="Мост находится в неудовлетворительном состоянии по результатам обследования моста в 2013 году._x000a_В 2023 году предлагается проектирование объекта._x000a_В 2024 - 2025 годах реконструкция объекта.  "/>
    <m/>
  </r>
  <r>
    <n v="76"/>
    <x v="15"/>
    <x v="10"/>
    <x v="1"/>
    <x v="75"/>
    <s v="0,58 км"/>
    <s v="2023-2024 (ПИР);_x000a_2024-2025 (СМР)"/>
    <n v="892353"/>
    <n v="892353"/>
    <n v="9042.9"/>
    <n v="0"/>
    <n v="0"/>
    <n v="0"/>
    <n v="0"/>
    <n v="0"/>
    <n v="0"/>
    <n v="0"/>
    <n v="0"/>
    <n v="0"/>
    <n v="0"/>
    <n v="9042.9"/>
    <n v="0"/>
    <n v="9042.9"/>
    <n v="0"/>
    <n v="0"/>
    <s v="Мост находится в неудовлетворительном состоянии по результатам обследования моста в 2018 году. _x000a_В 2023 году предлагается проектирование объекта._x000a_В 2024 - 2025 годах реконструкция объекта.   "/>
    <m/>
  </r>
  <r>
    <n v="77"/>
    <x v="1"/>
    <x v="10"/>
    <x v="1"/>
    <x v="76"/>
    <s v="18,53 км"/>
    <s v="2003-2010, 2014-2020 (ПИР); _x000a_2021-2022 (СМР)"/>
    <n v="1728840.4"/>
    <n v="1703032.5"/>
    <n v="1703032.5"/>
    <n v="508163.2"/>
    <n v="0"/>
    <n v="508163.2"/>
    <n v="0"/>
    <n v="0"/>
    <n v="1194869.3"/>
    <n v="0"/>
    <n v="1194869.3"/>
    <n v="0"/>
    <n v="0"/>
    <n v="0"/>
    <n v="0"/>
    <n v="0"/>
    <n v="0"/>
    <n v="0"/>
    <s v="Реализуется в рамках НП БКАД._x000a_Не отвечает нормативным требованиям: по углам поворота; по пропускной способности (в режиме перегрузки), аварийный мост. Реализация проекта на контроле в Аппарате Президента Российской Федерации (неоднократные обращения граждан)._x000a_В стадии проектирования, срок завершения проектных работ 30.10.2020. В 2021 - 2022 годах предлагается реконструкция объекта, в том числе переустройство коммуникаций. Объект обеспечен финансированием в полном объеме для ввода в эксплуатацию.  "/>
    <s v="Отсутствует заключение государственной экспертизы"/>
  </r>
  <r>
    <n v="78"/>
    <x v="13"/>
    <x v="10"/>
    <x v="1"/>
    <x v="77"/>
    <s v="15,224 км"/>
    <s v="2021-2022 (ПИР);_x000a_2023-2024 (СМР)"/>
    <n v="1361005"/>
    <n v="1361005"/>
    <n v="685394.4"/>
    <n v="6625.1"/>
    <n v="0"/>
    <n v="6625.1"/>
    <n v="0"/>
    <n v="0"/>
    <n v="11374.9"/>
    <n v="0"/>
    <n v="11374.9"/>
    <n v="0"/>
    <n v="0"/>
    <n v="667394.4"/>
    <n v="0"/>
    <n v="283394.40000000002"/>
    <n v="0"/>
    <n v="384000"/>
    <s v="Реализуется в рамках НП БКАД._x000a_Объявлена закупка на корректировку проектной документации, завершение проектных работ в 2021 году._x000a_В 2023 - 2024 годах  реконструкция объекта. Обращение ГИБДД о необходимости реконструкции указанного участка дороги.  "/>
    <m/>
  </r>
  <r>
    <n v="79"/>
    <x v="13"/>
    <x v="10"/>
    <x v="1"/>
    <x v="78"/>
    <s v="11,2 км"/>
    <s v="2017-2020 (ПИР);_x000a_2021-2023 (СМР)"/>
    <n v="2595976"/>
    <n v="2543884.5"/>
    <n v="2543884.5"/>
    <n v="431342.6"/>
    <n v="0"/>
    <n v="431342.6"/>
    <n v="0"/>
    <n v="0"/>
    <n v="477861.4"/>
    <n v="0"/>
    <n v="477861.4"/>
    <n v="0"/>
    <n v="0"/>
    <n v="1634680.5"/>
    <n v="0"/>
    <n v="1634680.5"/>
    <n v="0"/>
    <n v="0"/>
    <s v="Реализуется в рамках НП БКАД._x000a_В стадии проектирования, срок завершения проектных работ 4 кв. 2020 года (на рассмотрении в Главгосэкспертизе). _x000a_В 2021 - 2023 годах предлагается реконструкция объекта. Объект обеспечен финансированием в полном объеме.  "/>
    <s v="Отсутствует заключение государственной экспертизы"/>
  </r>
  <r>
    <n v="80"/>
    <x v="13"/>
    <x v="10"/>
    <x v="1"/>
    <x v="79"/>
    <s v="9,124 км"/>
    <s v="2020-2021 (ПИР);_x000a_ 2022-2023 (СМР)"/>
    <n v="1267863.5"/>
    <n v="1265213.5"/>
    <n v="1265213.5"/>
    <n v="15400"/>
    <n v="0"/>
    <n v="15400"/>
    <n v="0"/>
    <n v="0"/>
    <n v="22322.799999999999"/>
    <n v="0"/>
    <n v="22322.799999999999"/>
    <n v="0"/>
    <n v="0"/>
    <n v="1227490.7"/>
    <n v="0"/>
    <n v="443490.7"/>
    <n v="0"/>
    <n v="784000"/>
    <s v="Реализуется в рамках НП БКАД. Планируется привлечение средств федерального бюджета (784 млн. руб.)._x000a_В 2007 году была разработана проектная документация, требуется корректировка проектной документации.  _x000a_Объявлены торги на корректировку проектной документации. В 2021 году завершение проектных работ._x000a_В 2022 - 2024 годах реконструкция объекта.  "/>
    <m/>
  </r>
  <r>
    <n v="81"/>
    <x v="13"/>
    <x v="10"/>
    <x v="1"/>
    <x v="80"/>
    <s v="7,7 км"/>
    <s v="2022-2023 (ПИР);_x000a_2025-2027 (СМР)"/>
    <n v="2741394"/>
    <n v="2741394"/>
    <n v="15840"/>
    <n v="0"/>
    <n v="0"/>
    <n v="0"/>
    <n v="0"/>
    <n v="0"/>
    <n v="7200"/>
    <n v="0"/>
    <n v="7200"/>
    <n v="0"/>
    <n v="0"/>
    <n v="8640"/>
    <n v="0"/>
    <n v="8640"/>
    <n v="0"/>
    <n v="0"/>
    <s v="В 2007 году была разработана проектная документация, требуется корректировка проектной документации._x000a_В 2022 - 2023 годах предлагается проектирование объекта._x000a_В 2024 - 2027 годах  реконструкция объекта."/>
    <m/>
  </r>
  <r>
    <n v="82"/>
    <x v="13"/>
    <x v="10"/>
    <x v="1"/>
    <x v="81"/>
    <s v="43,9 км"/>
    <s v="2019-2020 (ПИР);_x000a_2021-2024 (СМР)"/>
    <n v="29320374.5"/>
    <n v="28970381.899999999"/>
    <n v="22476249.600000001"/>
    <n v="4403651.0999999996"/>
    <n v="0"/>
    <n v="878846.2"/>
    <n v="0"/>
    <n v="3524804.9"/>
    <n v="9374124.1999999993"/>
    <n v="0"/>
    <n v="1648091"/>
    <n v="0"/>
    <n v="7726033.2000000002"/>
    <n v="8698474.3000000007"/>
    <n v="0"/>
    <n v="627474.30000000005"/>
    <n v="0"/>
    <n v="8071000"/>
    <s v="Реализуется в рамках НП БКАД.      _x000a_В стадии проектирования, завершение проектных работ 20.12.2020 (на заседании технического совета Федерального дорожного агентства 21.07.2020 рассмотрены и одобрены технические решения по проекту).  Строительство предлагается в период  2021 - 2024 годов. Планируется привлечение средств федерального бюджета (19,3 млрд.руб.)."/>
    <s v="Отсутствует заключение государственной экспертизы"/>
  </r>
  <r>
    <n v="83"/>
    <x v="3"/>
    <x v="10"/>
    <x v="1"/>
    <x v="82"/>
    <s v="0,64 км"/>
    <s v="2014-2015 (ПИР);_x000a_ 2021-2022 (СМР)"/>
    <s v="124 182,9"/>
    <s v="122 039,6"/>
    <n v="44452"/>
    <n v="0"/>
    <n v="0"/>
    <n v="0"/>
    <n v="0"/>
    <n v="0"/>
    <n v="0"/>
    <n v="0"/>
    <n v="0"/>
    <n v="0"/>
    <n v="0"/>
    <n v="44452"/>
    <n v="0"/>
    <n v="0"/>
    <n v="44452"/>
    <n v="0"/>
    <m/>
    <m/>
  </r>
  <r>
    <n v="84"/>
    <x v="3"/>
    <x v="10"/>
    <x v="1"/>
    <x v="83"/>
    <s v="1,155 км"/>
    <s v="2014-2015 (ПИР); _x000a_2021-2024 (СМР)"/>
    <s v="458 462,0"/>
    <s v="455 310,8"/>
    <n v="62143"/>
    <n v="0"/>
    <n v="0"/>
    <n v="0"/>
    <n v="0"/>
    <n v="0"/>
    <n v="0"/>
    <n v="0"/>
    <n v="0"/>
    <n v="0"/>
    <n v="0"/>
    <n v="62143"/>
    <n v="0"/>
    <n v="0"/>
    <n v="62143"/>
    <n v="0"/>
    <m/>
    <m/>
  </r>
  <r>
    <n v="85"/>
    <x v="0"/>
    <x v="10"/>
    <x v="1"/>
    <x v="84"/>
    <s v="0,64759 км"/>
    <s v="2014-2017 (ПИР);_x000a_2019-2021 (СМР)"/>
    <n v="954724.8"/>
    <n v="335495.2"/>
    <n v="335495.2"/>
    <n v="335495.2"/>
    <n v="0"/>
    <n v="301945.7"/>
    <n v="33549.5"/>
    <n v="0"/>
    <n v="0"/>
    <n v="0"/>
    <n v="0"/>
    <n v="0"/>
    <n v="0"/>
    <n v="0"/>
    <n v="0"/>
    <n v="0"/>
    <n v="0"/>
    <n v="0"/>
    <s v="Реализуется в рамках НП БКАД.  Реализуется с привлечением средств федерального бюджета всего 244,6 млн. руб._x000a_В стадии строительства (готовность 26%), срок завершения строительства по контракту - 31.08.2021._x000a_Объект обеспечен финансированием в полном объеме для ввода в эксплуатацию."/>
    <m/>
  </r>
  <r>
    <n v="86"/>
    <x v="0"/>
    <x v="10"/>
    <x v="1"/>
    <x v="85"/>
    <s v="0,95434 км"/>
    <s v="2013-2018 (ПИР);_x000a_2019-2021 (СМР)"/>
    <n v="566733.19999999995"/>
    <n v="305045.2"/>
    <n v="305045.2"/>
    <n v="305045.2"/>
    <n v="0"/>
    <n v="274540.7"/>
    <n v="30504.5"/>
    <n v="0"/>
    <n v="0"/>
    <n v="0"/>
    <n v="0"/>
    <n v="0"/>
    <n v="0"/>
    <n v="0"/>
    <n v="0"/>
    <n v="0"/>
    <n v="0"/>
    <n v="0"/>
    <s v="Реализуется в рамках НП БКАД. Реализуется с привлечением средств федерального бюджета всего 215,3 млн. руб._x000a_В стадии строительства (готовность 35%), срок завершения строительства по контракту - 30.09.2021._x000a_Объект обеспечен финансированием в полном объеме для ввода в эксплуатацию.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86">
  <r>
    <n v="1"/>
    <x v="0"/>
    <x v="0"/>
    <x v="0"/>
    <x v="0"/>
    <s v="315 коек, 165 посещений в смену "/>
    <s v="2015 (ПИР);_x000a_2015-2020 (СМР);_x000a_2021-2024_x000a_(операционные расходы)"/>
    <n v="18140410.600000001"/>
    <n v="9590089.1000000015"/>
    <n v="7031565.4000000004"/>
    <n v="2300679"/>
    <n v="0"/>
    <n v="2300679"/>
    <n v="0"/>
    <n v="0"/>
    <n v="2342322.5"/>
    <n v="0"/>
    <n v="2342322.5"/>
    <n v="0"/>
    <n v="0"/>
    <n v="2388563.9"/>
    <n v="0"/>
    <n v="2388563.9"/>
    <n v="0"/>
    <n v="0"/>
    <s v="_x000a_Заключено соглашение о государственно-частном партнерстве, инвестор ООО &quot;ВИС Инфраструктура&quot;. _x000a_В стадии строительства (готовность 93%), завершение работ в декабре 2020 года. В период 2021 - 2024 годов финансирование операционных расходов._x000a__x000a_"/>
    <m/>
  </r>
  <r>
    <n v="2"/>
    <x v="1"/>
    <x v="1"/>
    <x v="1"/>
    <x v="1"/>
    <s v="235 коек_x000a_665 пос. в смену"/>
    <s v="2019-2021 (ПИР)"/>
    <n v="34000"/>
    <n v="34000"/>
    <n v="34000"/>
    <n v="34000"/>
    <n v="0"/>
    <n v="34000"/>
    <n v="0"/>
    <n v="0"/>
    <n v="0"/>
    <n v="0"/>
    <n v="0"/>
    <n v="0"/>
    <n v="0"/>
    <n v="0"/>
    <n v="0"/>
    <n v="0"/>
    <n v="0"/>
    <n v="0"/>
    <s v="В стадии незавершенного строительство. Строительство приостановлено. Требуется корректировка проектной документации. До 2019 года реконструкция осуществлялось администрацией Советского района. В 2019 году в целях завершения реконструкции передан казенному учреждению автономного округа &quot;Управление капитального строительства&quot;. _x000a_В 2020 году планировалась корректировка проектно-сметной документации. Конкурс не объявлен, в связи с отсутствием финансирования в полном объеме (выявлено после расчета начально максимальной цены проектных работ)._x000a_Выполнение корректировки проектно-сметной документации перенесено на 2021 год."/>
    <s v="Ориентировочная потребность на выполнении реконструкции на 2022 год - 1027,4 млн.рублей, на 2023 год - 1027,4 млн.рублей."/>
  </r>
  <r>
    <n v="3"/>
    <x v="2"/>
    <x v="1"/>
    <x v="2"/>
    <x v="2"/>
    <s v="120 коек/ 100 пос. в смену"/>
    <s v="2017-2020 (ПИР); _x000a_2021-2024 (СМР)"/>
    <n v="2724562"/>
    <n v="2724561.5"/>
    <n v="1688569.4"/>
    <n v="400000"/>
    <n v="0"/>
    <n v="400000"/>
    <n v="0"/>
    <n v="0"/>
    <n v="600000"/>
    <n v="0"/>
    <n v="600000"/>
    <n v="0"/>
    <n v="0"/>
    <n v="688569.4"/>
    <n v="0"/>
    <n v="688569.4"/>
    <n v="0"/>
    <n v="0"/>
    <s v="Строительство не начато, ПСД разработана, экспертизы получены. Поручение Губернатора автономного округа."/>
    <s v="Планируется создание объекта путем заключения концессионного соглашения. Поступило предложение НПО Конверсия о создании по концессии с источником финансирования средства инвестора (возврат средств через ОМС и платные услуги), необходимость капитального гранта будет установлена, после подробной проработки проекта."/>
  </r>
  <r>
    <n v="4"/>
    <x v="3"/>
    <x v="2"/>
    <x v="3"/>
    <x v="3"/>
    <s v="1100 коек"/>
    <s v="2010 ПИР; _x000a_2011 - 2021 (СМР)"/>
    <n v="23373854.5"/>
    <n v="13302941"/>
    <n v="13302941"/>
    <n v="13302941"/>
    <n v="0"/>
    <n v="0"/>
    <n v="0"/>
    <n v="13302941"/>
    <n v="0"/>
    <n v="0"/>
    <n v="0"/>
    <n v="0"/>
    <n v="0"/>
    <n v="0"/>
    <n v="0"/>
    <n v="0"/>
    <n v="0"/>
    <n v="0"/>
    <s v="Объект реализуется по государственной программе &quot;Сотрудничество&quot;._x000a_В стадии строительства 1 и 2 очереди. Готовность 1 очереди - 47%, 2 очереди - 95%. Ожидаемый срок завершения работ 1 очереди - 2021 год, 2 очереди - 2020 год. Предлагаются средства на 2021 годы на завершение строительства и приобретение оборудования под ввод в эксплуатацию. "/>
    <s v="Объект не включен в проект государственной программы."/>
  </r>
  <r>
    <n v="5"/>
    <x v="4"/>
    <x v="2"/>
    <x v="3"/>
    <x v="4"/>
    <s v="50 коек/ 135 посещений в смену"/>
    <s v="2012 ПИР; _x000a_2013-2021 (СМР)"/>
    <n v="1654820"/>
    <n v="391755"/>
    <n v="391755"/>
    <n v="391755"/>
    <n v="0"/>
    <n v="0"/>
    <n v="0"/>
    <n v="391755"/>
    <n v="0"/>
    <n v="0"/>
    <n v="0"/>
    <n v="0"/>
    <n v="0"/>
    <n v="0"/>
    <n v="0"/>
    <n v="0"/>
    <n v="0"/>
    <n v="0"/>
    <s v="Объект реализуется по государственной программе &quot;Сотрудничество&quot;._x000a_В стадии строительства. Срок выполнения работ - август 2021. Готовность объекта 42%. Предлагаются средства на 2021 годы на завершение строительства и приобретение оборудования под ввод в эксплуатацию. "/>
    <s v="Объект не включен в проект государственной программы."/>
  </r>
  <r>
    <n v="6"/>
    <x v="5"/>
    <x v="3"/>
    <x v="1"/>
    <x v="5"/>
    <s v="100 мест/ 5262,85 кв.м"/>
    <s v="2015-2018 (ПИР);_x000a_2019-2021(СМР)"/>
    <n v="323805.40000000002"/>
    <n v="176008.1"/>
    <n v="176008.1"/>
    <n v="176008.1"/>
    <n v="0"/>
    <n v="176008.1"/>
    <n v="0"/>
    <n v="0"/>
    <n v="0"/>
    <n v="0"/>
    <n v="0"/>
    <n v="0"/>
    <n v="0"/>
    <n v="0"/>
    <n v="0"/>
    <n v="0"/>
    <n v="0"/>
    <n v="0"/>
    <s v="В стадии строительства (готовность 20%), срок завершения строительства по контракту - октябрь 2021 года._x000a_Объект обеспечен финансированием в полном объеме для ввода в эксплуатацию (с учетом закупки оборудования)."/>
    <m/>
  </r>
  <r>
    <n v="7"/>
    <x v="6"/>
    <x v="3"/>
    <x v="1"/>
    <x v="6"/>
    <s v="600 учащ./ 200 учащ."/>
    <s v="2011-2013 (ПИР);_x000a_2019-2022 (СМР)"/>
    <n v="595399.80000000005"/>
    <n v="354210.7"/>
    <n v="354210.7"/>
    <n v="259210.7"/>
    <n v="0"/>
    <n v="259210.7"/>
    <n v="0"/>
    <n v="0"/>
    <n v="95000"/>
    <n v="0"/>
    <n v="95000"/>
    <n v="0"/>
    <n v="0"/>
    <n v="0"/>
    <n v="0"/>
    <n v="0"/>
    <n v="0"/>
    <n v="0"/>
    <s v="В стадии строительства, строится в 2 этапа (готовность 1 этапа 30%), срок завершения строительства 1 этапа по контракту - март 2021 года._x000a_В соответствии с дорожной картой, утвержденной УКС закупка по строительству 2 этапа  после ввода в эксплуатацию 1 этапа со сроком завершения в 2022 году._x000a_Объект обеспечен финансированием в полном объеме для ввода в эксплуатацию (с учетом закупки оборудования)."/>
    <m/>
  </r>
  <r>
    <n v="8"/>
    <x v="7"/>
    <x v="3"/>
    <x v="1"/>
    <x v="7"/>
    <s v="300 чел./ 8372,64 кв.м"/>
    <s v="2013-2015 (ПИР);_x000a_2016-2021 (СМР)"/>
    <n v="527318.5"/>
    <n v="279000"/>
    <n v="279000"/>
    <n v="279000"/>
    <n v="0"/>
    <n v="279000"/>
    <n v="0"/>
    <n v="0"/>
    <n v="0"/>
    <n v="0"/>
    <n v="0"/>
    <n v="0"/>
    <n v="0"/>
    <n v="0"/>
    <n v="0"/>
    <n v="0"/>
    <n v="0"/>
    <n v="0"/>
    <s v="В стадии строительства (готовность 34%), срок завершения строительства по контракту - декабрь 2021 года. Объект обеспечен финансированием в полном объеме для ввода в эксплуатацию (с учетом закупки оборудования)."/>
    <m/>
  </r>
  <r>
    <n v="9"/>
    <x v="8"/>
    <x v="3"/>
    <x v="1"/>
    <x v="8"/>
    <s v="230 учащ./ 30 мест"/>
    <s v="2011-2013,_x000a_2019-2020 (ПИР);_x000a_2021-2022 (СМР)"/>
    <n v="674684"/>
    <n v="649080.80000000005"/>
    <n v="649080.79999999993"/>
    <n v="109316.1"/>
    <n v="0"/>
    <n v="109316.1"/>
    <n v="0"/>
    <n v="0"/>
    <n v="539764.69999999995"/>
    <n v="0"/>
    <n v="539764.69999999995"/>
    <n v="0"/>
    <n v="0"/>
    <n v="0"/>
    <n v="0"/>
    <n v="0"/>
    <n v="0"/>
    <n v="0"/>
    <s v="Объект НП &quot;Образование&quot;_x000a_Строительство не начато. Объект включен в перечень объектов для заключения контракта, предметом которого является одновременно выполнение работ по проектированию и строительству. _x000a_Срок создания объекта 2020-2022 годы. Осуществляется подготовка документов для закупки."/>
    <m/>
  </r>
  <r>
    <n v="10"/>
    <x v="9"/>
    <x v="3"/>
    <x v="1"/>
    <x v="9"/>
    <s v="1150 учащ."/>
    <s v="2018-2019 (ПИР);_x000a_2020-2023 (СМР)"/>
    <n v="1291768.2"/>
    <n v="533198.19999999995"/>
    <n v="533198.19999999995"/>
    <n v="210290.1"/>
    <n v="0"/>
    <n v="189261.1"/>
    <n v="21029"/>
    <n v="0"/>
    <n v="211797"/>
    <n v="0"/>
    <n v="190617.3"/>
    <n v="21179.7"/>
    <n v="0"/>
    <n v="111111.1"/>
    <n v="0"/>
    <n v="100000"/>
    <n v="11111.1"/>
    <n v="0"/>
    <s v="Объект НП &quot;Образование&quot;. _x000a_В стадии строительства (готовность 1%), срок завершения строительства по контракту - 30.03.2023._x000a_Объект обеспечен финансированием в полном объеме для ввода в эксплуатацию (с учетом закупки оборудования)."/>
    <m/>
  </r>
  <r>
    <n v="11"/>
    <x v="9"/>
    <x v="3"/>
    <x v="1"/>
    <x v="10"/>
    <s v="600 учащ."/>
    <s v="2016-2018 (ПИР);_x000a_2019-2021 (СМР)"/>
    <n v="748965.1"/>
    <n v="342808.4"/>
    <n v="342808.39999999997"/>
    <n v="342808.39999999997"/>
    <n v="0"/>
    <n v="308527.59999999998"/>
    <n v="34280.800000000003"/>
    <n v="0"/>
    <n v="0"/>
    <n v="0"/>
    <n v="0"/>
    <n v="0"/>
    <n v="0"/>
    <n v="0"/>
    <n v="0"/>
    <n v="0"/>
    <n v="0"/>
    <n v="0"/>
    <s v="Объект НП &quot;Образование&quot;.  _x000a_В стадии строительства (готовность 22%), срок завершения строительства по контракту - 22.07.2021._x000a_Объект обеспечен финансированием в полном объеме для ввода в эксплуатацию (с учетом закупки оборудования)."/>
    <m/>
  </r>
  <r>
    <n v="12"/>
    <x v="0"/>
    <x v="3"/>
    <x v="1"/>
    <x v="11"/>
    <s v="900 мест"/>
    <s v="2017-2018 (ПИР);_x000a_2019-2021 (СМР)"/>
    <n v="993567.6"/>
    <n v="587749"/>
    <n v="405818.60000000003"/>
    <n v="405818.60000000003"/>
    <n v="0"/>
    <n v="365236.7"/>
    <n v="40581.9"/>
    <n v="0"/>
    <n v="0"/>
    <n v="0"/>
    <n v="0"/>
    <n v="0"/>
    <n v="0"/>
    <n v="0"/>
    <n v="0"/>
    <n v="0"/>
    <n v="0"/>
    <n v="0"/>
    <s v="Объект НП &quot;Образование&quot;._x000a_В стадии строительства (готовность 19%), срок завершения строительства по контракту - 31.03.2021. Низкие темпы строительства. Объект обеспечен финансированием в полном объеме для ввода в эксплуатацию (с учетом закупки оборудования)."/>
    <m/>
  </r>
  <r>
    <n v="13"/>
    <x v="10"/>
    <x v="3"/>
    <x v="1"/>
    <x v="12"/>
    <s v="700 учащ."/>
    <s v="2020 (ПИР);_x000a_2021-2023 (СМР)"/>
    <n v="895327.6"/>
    <n v="883568.6"/>
    <n v="883568.6"/>
    <n v="229282.30000000002"/>
    <n v="0"/>
    <n v="206354.1"/>
    <n v="22928.2"/>
    <n v="0"/>
    <n v="406238.3"/>
    <n v="0"/>
    <n v="365614.5"/>
    <n v="40623.800000000003"/>
    <n v="0"/>
    <n v="248048"/>
    <n v="0"/>
    <n v="223243.2"/>
    <n v="24804.799999999999"/>
    <n v="0"/>
    <s v="Объект НП &quot;Образование&quot;._x000a_Строительство не начато. Объект включен в перечень объектов для заключения контракта, предметом которого является одновременно выполнение работ по проектированию и строительству. _x000a_Срок создания объекта 2020-2022 годы. Осуществляется подготовка документов для закупки."/>
    <m/>
  </r>
  <r>
    <n v="14"/>
    <x v="11"/>
    <x v="3"/>
    <x v="1"/>
    <x v="13"/>
    <s v="80 учащ./ 40 мест"/>
    <s v="2019-2020 (ПИР);_x000a_2020-2022 (СМР)"/>
    <n v="389892.3"/>
    <n v="389860.3"/>
    <n v="389860.3"/>
    <n v="179288.69999999998"/>
    <n v="0"/>
    <n v="161359.79999999999"/>
    <n v="17928.900000000001"/>
    <n v="0"/>
    <n v="210571.6"/>
    <n v="0"/>
    <n v="189514.4"/>
    <n v="21057.200000000001"/>
    <n v="0"/>
    <n v="0"/>
    <n v="0"/>
    <n v="0"/>
    <n v="0"/>
    <n v="0"/>
    <s v="Объект НП &quot;Образование&quot;._x000a_Строительство не начато. Проектные работы выполнены, получено положительное заключение государственной экспертизы. Объект обеспечен финансированием в полном объеме для ввода в эксплуатацию (с учетом закупки оборудования)."/>
    <m/>
  </r>
  <r>
    <n v="15"/>
    <x v="10"/>
    <x v="3"/>
    <x v="1"/>
    <x v="14"/>
    <s v="140 учащ./ 75 мест"/>
    <s v="2007-2012 (ПИР); _x000a_2015-2021 (СМР)"/>
    <n v="602773.80000000005"/>
    <n v="462773.8"/>
    <n v="140000"/>
    <n v="140000"/>
    <n v="0"/>
    <n v="126000"/>
    <n v="14000"/>
    <n v="0"/>
    <n v="0"/>
    <n v="0"/>
    <n v="0"/>
    <n v="0"/>
    <n v="0"/>
    <n v="0"/>
    <n v="0"/>
    <n v="0"/>
    <n v="0"/>
    <n v="0"/>
    <s v="Объект НП &quot;Образование&quot;.  _x000a_В стадии строительства (готовность 77%), срок завершения строительства по контракту - 25.12.2020 (в связи с низкими темпами строительства, по причине отсутствия возможности осуществить доставку на стройплощадку материалов, необходимых для завершения производства работ в условиях отсутствия навигации из-за мелководья, на 2021 год соответствующее увеличение средств для обеспечения принятых обязательства)._x000a_Объект обеспечен финансированием в полном объеме."/>
    <m/>
  </r>
  <r>
    <n v="16"/>
    <x v="8"/>
    <x v="3"/>
    <x v="2"/>
    <x v="15"/>
    <s v="1600 учащ."/>
    <s v="2020 (ПИР);_x000a_2021-2022 (СМР)"/>
    <n v="2707742.3"/>
    <n v="2707742.3"/>
    <n v="734549.10000000009"/>
    <n v="214466.90000000002"/>
    <n v="0"/>
    <n v="193020.2"/>
    <n v="21446.7"/>
    <n v="0"/>
    <n v="214466.90000000002"/>
    <n v="0"/>
    <n v="193020.2"/>
    <n v="21446.7"/>
    <n v="0"/>
    <n v="305615.3"/>
    <n v="0"/>
    <n v="275053.8"/>
    <n v="30561.5"/>
    <n v="0"/>
    <s v="Объект НП &quot;Образование&quot; _x000a_Заключено концессионное соглашение от 31.12.2019. Дата ввода объекта в эксплуатацию исходя из условий соглашения 31.12.2022. Осуществляется проектирование."/>
    <s v="Не обеспечен финансированием в 2022 году в сумме 193,0 млн рублей, в 2023 году 366,7 млн. рублей."/>
  </r>
  <r>
    <n v="17"/>
    <x v="0"/>
    <x v="3"/>
    <x v="2"/>
    <x v="16"/>
    <s v="550 учащ."/>
    <s v="2019 (ПИР);_x000a_2020-2022 (СМР)"/>
    <n v="1182655.2"/>
    <n v="1088982.8999999999"/>
    <n v="406472.6"/>
    <n v="93672.3"/>
    <n v="0"/>
    <n v="84305.1"/>
    <n v="9367.2000000000007"/>
    <n v="0"/>
    <n v="133482.20000000001"/>
    <n v="0"/>
    <n v="120134"/>
    <n v="13348.2"/>
    <n v="0"/>
    <n v="179318.09999999998"/>
    <n v="0"/>
    <n v="161386.29999999999"/>
    <n v="17931.8"/>
    <n v="0"/>
    <s v="Объект НП &quot;Образование&quot;  _x000a_Заключено концессионное соглашение от 14.02.2019. Дата ввода объекта в эксплуатацию исходя из условий соглашения 14.02.2022. Осуществляется строительство (готовность 11%)."/>
    <s v="Не обеспечен финансированием в 2022 году в сумме 120,1 млн рублей, в 2023 году 161,4 млн. рублей"/>
  </r>
  <r>
    <n v="18"/>
    <x v="0"/>
    <x v="3"/>
    <x v="2"/>
    <x v="17"/>
    <s v="1500 учащ."/>
    <s v="2020 (ПИР);_x000a_2021-2022 (СМР)"/>
    <n v="2464571.4"/>
    <n v="2464571.4"/>
    <n v="668582.5"/>
    <n v="195206.6"/>
    <n v="0"/>
    <n v="175685.9"/>
    <n v="19520.7"/>
    <n v="0"/>
    <n v="195206.6"/>
    <n v="0"/>
    <n v="175685.9"/>
    <n v="19520.7"/>
    <n v="0"/>
    <n v="278169.3"/>
    <n v="0"/>
    <n v="250352.4"/>
    <n v="27816.9"/>
    <n v="0"/>
    <s v="Объект НП &quot;Образование&quot;. _x000a_Проект концессионного соглашения в стадии заключения (в 2020 году)."/>
    <s v="Не обеспечен финансированием в 2022 году в сумме 175,7 млн рублей, в 2023 году 333,8 млн. рублей"/>
  </r>
  <r>
    <n v="19"/>
    <x v="0"/>
    <x v="3"/>
    <x v="2"/>
    <x v="18"/>
    <s v="1500 учащ."/>
    <s v="2020 (ПИР);_x000a_2021-2022 (СМР)"/>
    <n v="2464571"/>
    <n v="2464571"/>
    <n v="668553.19999999995"/>
    <n v="195206.6"/>
    <n v="0"/>
    <n v="175685.9"/>
    <n v="19520.7"/>
    <n v="0"/>
    <n v="195206.6"/>
    <n v="0"/>
    <n v="175685.9"/>
    <n v="19520.7"/>
    <n v="0"/>
    <n v="278140"/>
    <n v="0"/>
    <n v="250326"/>
    <n v="27814"/>
    <n v="0"/>
    <s v="Объект НП &quot;Образование&quot; _x000a_Заключено концессионное соглашение от 26.12.2019. Дата ввода объекта в эксплуатацию исходя из условий соглашения 25.12.2022. Осуществляется проектирование."/>
    <s v="Не обеспечен финансированием в 2022 году в сумме 175,7 млн рублей, в 2023 году 333,8 млн. рублей"/>
  </r>
  <r>
    <n v="20"/>
    <x v="0"/>
    <x v="3"/>
    <x v="2"/>
    <x v="19"/>
    <s v="1500 учащ."/>
    <s v="2020 (ПИР);_x000a_2021-2022 (СМР)"/>
    <n v="2464571"/>
    <n v="2464571"/>
    <n v="668553.19999999995"/>
    <n v="195206.6"/>
    <n v="0"/>
    <n v="175685.9"/>
    <n v="19520.7"/>
    <n v="0"/>
    <n v="195206.6"/>
    <n v="0"/>
    <n v="175685.9"/>
    <n v="19520.7"/>
    <n v="0"/>
    <n v="278140"/>
    <n v="0"/>
    <n v="250326"/>
    <n v="27814"/>
    <n v="0"/>
    <s v="Объект НП &quot;Образование&quot; _x000a_Заключено концессионное соглашение от 26.12.2019. Дата ввода объекта в эксплуатацию исходя из условий соглашения 25.12.2022. Осуществляется проектирование."/>
    <s v="Не обеспечен финансированием в 2022 году в сумме 175,7 млн рублей, в 2023 году 333,8 млн. рублей"/>
  </r>
  <r>
    <n v="21"/>
    <x v="0"/>
    <x v="3"/>
    <x v="2"/>
    <x v="20"/>
    <s v="1500 учащ."/>
    <s v="2020 (ПИР);_x000a_2021-2023 (СМР)"/>
    <n v="2461879.4"/>
    <n v="2461879.4"/>
    <n v="599038.9"/>
    <n v="195206.6"/>
    <n v="0"/>
    <n v="175685.9"/>
    <n v="19520.7"/>
    <n v="0"/>
    <n v="195206.6"/>
    <n v="0"/>
    <n v="175685.9"/>
    <n v="19520.7"/>
    <n v="0"/>
    <n v="208625.7"/>
    <n v="0"/>
    <n v="187763.1"/>
    <n v="20862.599999999999"/>
    <n v="0"/>
    <s v="Объект НП &quot;Образование&quot;_x000a_Заключено концессионное соглашение от 03.07.2020. Дата ввода объекта в эксплуатацию исходя из условий соглашения 04.07.2023. Осуществляется проектирование."/>
    <s v="Не обеспечен финансированием в 2022 году в сумме 175,7 млн рублей, в 2023 году 250,4 млн. рублей."/>
  </r>
  <r>
    <n v="22"/>
    <x v="9"/>
    <x v="3"/>
    <x v="2"/>
    <x v="21"/>
    <s v="1056 учащ."/>
    <s v="2019 (ПИР);_x000a_2020-2021 (СМР)"/>
    <n v="1970482.9"/>
    <n v="1670229.3"/>
    <n v="751344.9"/>
    <n v="217683.8"/>
    <n v="0"/>
    <n v="195915.5"/>
    <n v="21768.3"/>
    <n v="0"/>
    <n v="286674"/>
    <n v="0"/>
    <n v="258006.6"/>
    <n v="28667.4"/>
    <n v="0"/>
    <n v="246987.1"/>
    <n v="0"/>
    <n v="222288.5"/>
    <n v="24698.6"/>
    <n v="0"/>
    <s v="Объект НП &quot;Образование&quot; _x000a_Заключено концессионное соглашение от 28.12.2018. Дата ввода объекта в эксплуатацию исходя из условий соглашения 27.12.2021. Осуществляется строительство (готовность 12%)."/>
    <s v="Не обеспечен финансированием в 2022 году в сумме 258,0 млн рублей, в 2023 году 260,7 млн. рублей"/>
  </r>
  <r>
    <n v="23"/>
    <x v="9"/>
    <x v="3"/>
    <x v="2"/>
    <x v="22"/>
    <s v="1725 учащ."/>
    <s v="2019 (ПИР);_x000a_2020-2021 (СМР)"/>
    <n v="3096210.6"/>
    <n v="2728357.3"/>
    <n v="1253838.3999999999"/>
    <n v="430655"/>
    <n v="0"/>
    <n v="387589.5"/>
    <n v="43065.5"/>
    <n v="0"/>
    <n v="468288.39999999997"/>
    <n v="0"/>
    <n v="421459.6"/>
    <n v="46828.800000000003"/>
    <n v="0"/>
    <n v="354895"/>
    <n v="0"/>
    <n v="319405.5"/>
    <n v="35489.5"/>
    <n v="0"/>
    <s v="Объект НП &quot;Образование&quot; _x000a_Заключено концессионное соглашение от 28.12.2018. Дата ввода объекта в эксплуатацию исходя из условий соглашения 27.12.2021. Осуществляется строительство (готовность 1%)."/>
    <s v="Не обеспечен финансированием в 2022 году в сумме 421,5 млн рублей, в 2023 году 425,9 млн. рублей"/>
  </r>
  <r>
    <n v="24"/>
    <x v="3"/>
    <x v="3"/>
    <x v="2"/>
    <x v="23"/>
    <s v="1125 учащ."/>
    <s v="2019 (ПИР);_x000a_2021-2022 (СМР)"/>
    <n v="1923112.2"/>
    <n v="1808872"/>
    <n v="626146.69999999995"/>
    <n v="190400.3"/>
    <n v="0"/>
    <n v="171360.3"/>
    <n v="19040"/>
    <n v="0"/>
    <n v="217055"/>
    <n v="0"/>
    <n v="195349.5"/>
    <n v="21705.5"/>
    <n v="0"/>
    <n v="218691.4"/>
    <n v="0"/>
    <n v="196822.3"/>
    <n v="21869.1"/>
    <n v="0"/>
    <s v="Объект НП &quot;Образование&quot; _x000a_Заключено концессионное соглашение от 14.02.2019. Дата ввода объекта в эксплуатацию исходя из условий соглашения 14.02.2022. Осуществляется строительство (готовность 1%)."/>
    <s v="Не обеспечен финансированием в 2022 году в сумме 195,3 млн рублей, в 2023 году 262,4 млн. рублей."/>
  </r>
  <r>
    <n v="25"/>
    <x v="3"/>
    <x v="3"/>
    <x v="2"/>
    <x v="24"/>
    <s v="1125 учащ."/>
    <s v="2021-2022 (ПИР);_x000a_2022-2025 (СМР)"/>
    <n v="1923112.2"/>
    <n v="1808872"/>
    <n v="344631.80000000005"/>
    <n v="183567"/>
    <n v="0"/>
    <n v="165210.4"/>
    <n v="18356.599999999999"/>
    <n v="0"/>
    <n v="80532.399999999994"/>
    <n v="0"/>
    <n v="72479.199999999997"/>
    <n v="8053.2"/>
    <n v="0"/>
    <n v="80532.399999999994"/>
    <n v="0"/>
    <n v="72479.199999999997"/>
    <n v="8053.2"/>
    <n v="0"/>
    <s v="Объект НП &quot;Образование&quot; _x000a_Заключено концессионное соглашение от 14.02.2019. Дата ввода объекта в эксплуатацию исходя из условий соглашения 14.02.2022. Осуществляется проектирование."/>
    <s v="Не обеспечен финансированием в 2022 году в сумме 195,3 млн рублей, в 2023 году 262,4 млн. рублей"/>
  </r>
  <r>
    <n v="26"/>
    <x v="12"/>
    <x v="3"/>
    <x v="2"/>
    <x v="25"/>
    <s v="1125 учащ."/>
    <s v="2019 (ПИР);_x000a_2021-2022 (СМР)"/>
    <n v="1832688.8"/>
    <n v="1687530.6"/>
    <n v="497165.79999999993"/>
    <n v="145158.19999999998"/>
    <n v="0"/>
    <n v="130642.4"/>
    <n v="14515.8"/>
    <n v="0"/>
    <n v="145158.19999999998"/>
    <n v="0"/>
    <n v="130642.4"/>
    <n v="14515.8"/>
    <n v="0"/>
    <n v="206849.4"/>
    <n v="0"/>
    <n v="186164.5"/>
    <n v="20684.900000000001"/>
    <n v="0"/>
    <s v="Объект НП &quot;Образование&quot;_x000a_Заключено концессионное соглашение от 19.06.2019. Дата ввода объекта в эксплуатацию исходя из условий соглашения 18.06.2022. Осуществляется проектирование."/>
    <s v="Не обеспечен финансированием в 2022 году в сумме 186,2 млн рублей в 2023 году 250,1 млн. рублей"/>
  </r>
  <r>
    <n v="27"/>
    <x v="13"/>
    <x v="3"/>
    <x v="2"/>
    <x v="26"/>
    <s v="1100 учащ."/>
    <s v="2019 (ПИР);_x000a_2020-2021 (СМР)"/>
    <n v="1653940.9"/>
    <n v="1524953.4"/>
    <n v="632137.69999999995"/>
    <n v="131173.70000000001"/>
    <n v="0"/>
    <n v="114121.1"/>
    <n v="17052.599999999999"/>
    <n v="0"/>
    <n v="249229.9"/>
    <n v="0"/>
    <n v="216830"/>
    <n v="32399.9"/>
    <n v="0"/>
    <n v="251734.1"/>
    <n v="0"/>
    <n v="219008.7"/>
    <n v="32725.4"/>
    <n v="0"/>
    <s v="Объект НП &quot;Образование&quot;_x000a_Заключено концессионное соглашение от 28.12.2018. Дата ввода объекта в эксплуатацию исходя из условий соглашения 28.09.2021. Осуществляется строительство (готовность 1%)."/>
    <s v="Не обеспечен финансированием в 2022 году в сумме 216,8 млн рублей, в 2023 году 219,0 млн. рублей"/>
  </r>
  <r>
    <n v="28"/>
    <x v="13"/>
    <x v="3"/>
    <x v="2"/>
    <x v="27"/>
    <s v="1100 учащ."/>
    <s v="2019 (ПИР);_x000a_2020-2021 (СМР)"/>
    <n v="1653940.9"/>
    <n v="1524953.4"/>
    <n v="632137.69999999995"/>
    <n v="131173.70000000001"/>
    <n v="0"/>
    <n v="114121.1"/>
    <n v="17052.599999999999"/>
    <n v="0"/>
    <n v="249229.9"/>
    <n v="0"/>
    <n v="216830"/>
    <n v="32399.9"/>
    <n v="0"/>
    <n v="251734.1"/>
    <n v="0"/>
    <n v="219008.7"/>
    <n v="32725.4"/>
    <n v="0"/>
    <s v="Объект НП &quot;Образование&quot;_x000a_Заключено концессионное соглашение от 28.12.2018. Дата ввода объекта в эксплуатацию исходя из условий соглашения 28.09.2021. Осуществляется строительство (готовность 5%)."/>
    <s v="Не обеспечен финансированием в 2022 году в сумме 216,8 млн рублей, в 2023 году 219,0 млн. рублей"/>
  </r>
  <r>
    <n v="29"/>
    <x v="0"/>
    <x v="3"/>
    <x v="4"/>
    <x v="28"/>
    <s v="900 учащ."/>
    <s v="2022_x000a_ (приобретение)"/>
    <n v="1071846.3"/>
    <n v="1071846.3"/>
    <n v="616450.69999999995"/>
    <n v="370664.2"/>
    <n v="105639.3"/>
    <n v="246491.7"/>
    <n v="18533.2"/>
    <n v="0"/>
    <n v="245786.5"/>
    <n v="105073.7"/>
    <n v="128423.5"/>
    <n v="12289.3"/>
    <n v="0"/>
    <n v="0"/>
    <n v="0"/>
    <n v="0"/>
    <n v="0"/>
    <n v="0"/>
    <s v="Предлагаются средства на 2021-2022 годы для приобретения школы. В стадии строительства, планируется к вводу в эксплуатацию в 2021 году."/>
    <m/>
  </r>
  <r>
    <n v="30"/>
    <x v="11"/>
    <x v="3"/>
    <x v="4"/>
    <x v="29"/>
    <s v="200 мест"/>
    <s v="2021_x000a_(приобретение)"/>
    <n v="339554.2"/>
    <n v="339554.2"/>
    <n v="339554.2"/>
    <n v="339554.2"/>
    <n v="125804.8"/>
    <n v="196771.7"/>
    <n v="16977.7"/>
    <n v="0"/>
    <n v="0"/>
    <n v="0"/>
    <n v="0"/>
    <n v="0"/>
    <n v="0"/>
    <n v="0"/>
    <n v="0"/>
    <n v="0"/>
    <n v="0"/>
    <n v="0"/>
    <s v="В соответствии с государственной программой планируется к приобретению в 2021 году (с участием средств бюджета РФ)._x000a_Объект в высокой степени готовности (готовность 100%)._x000a_Направлена заявка в Минпросвещения России на финансирование приобретения объекта в 2020 году."/>
    <m/>
  </r>
  <r>
    <n v="31"/>
    <x v="13"/>
    <x v="3"/>
    <x v="4"/>
    <x v="30"/>
    <s v="300 мест"/>
    <s v="2021_x000a_(приобретение)"/>
    <n v="473213.8"/>
    <n v="473213.8"/>
    <n v="473213.79999999993"/>
    <n v="473213.79999999993"/>
    <n v="52976.1"/>
    <n v="382380.6"/>
    <n v="37857.1"/>
    <n v="0"/>
    <n v="0"/>
    <n v="0"/>
    <n v="0"/>
    <n v="0"/>
    <n v="0"/>
    <n v="0"/>
    <n v="0"/>
    <n v="0"/>
    <n v="0"/>
    <n v="0"/>
    <s v="В соответствии с государственной программой планируется к приобретению в 2021 году (с участием средств бюджета РФ)._x000a_Объект введен в эксплуатацию._x000a_Направлена заявка в Минпросвещения России на финансирование приобретения объекта в 2020 году."/>
    <m/>
  </r>
  <r>
    <n v="32"/>
    <x v="13"/>
    <x v="3"/>
    <x v="4"/>
    <x v="31"/>
    <s v="300 мест"/>
    <s v="2021_x000a_(приобретение)"/>
    <n v="473213.8"/>
    <n v="473213.8"/>
    <n v="473213.79999999993"/>
    <n v="473213.79999999993"/>
    <n v="169789.1"/>
    <n v="265567.59999999998"/>
    <n v="37857.1"/>
    <n v="0"/>
    <n v="0"/>
    <n v="0"/>
    <n v="0"/>
    <n v="0"/>
    <n v="0"/>
    <n v="0"/>
    <n v="0"/>
    <n v="0"/>
    <n v="0"/>
    <n v="0"/>
    <s v="В соответствии с государственной программой планируется к приобретению в 2021 году (с участием средств бюджета РФ)._x000a_Объект введен в эксплуатацию._x000a_Направлена заявка в Минпросвещения России на финансирование приобретения объекта в 2020 году."/>
    <m/>
  </r>
  <r>
    <n v="33"/>
    <x v="14"/>
    <x v="3"/>
    <x v="4"/>
    <x v="32"/>
    <s v="120 мест"/>
    <s v="2021 _x000a_приобретение"/>
    <n v="182361.3"/>
    <n v="182361.3"/>
    <n v="182361.30000000002"/>
    <n v="182361.30000000002"/>
    <n v="0"/>
    <n v="173243.2"/>
    <n v="9118.1"/>
    <n v="0"/>
    <n v="0"/>
    <n v="0"/>
    <n v="0"/>
    <n v="0"/>
    <n v="0"/>
    <n v="0"/>
    <n v="0"/>
    <n v="0"/>
    <n v="0"/>
    <n v="0"/>
    <m/>
    <m/>
  </r>
  <r>
    <n v="34"/>
    <x v="4"/>
    <x v="4"/>
    <x v="1"/>
    <x v="33"/>
    <s v="300/40000/100/3176,41 мест/томов книжного фонда/уч./кв.м"/>
    <s v="2014-2015, 2019_x000a_(ПИР);_x000a_2020-2021 (СМР)"/>
    <n v="286431.40000000002"/>
    <n v="278033.59999999998"/>
    <n v="278033.60000000003"/>
    <n v="278033.60000000003"/>
    <n v="0"/>
    <n v="264131.90000000002"/>
    <n v="13901.7"/>
    <n v="0"/>
    <n v="0"/>
    <n v="0"/>
    <n v="0"/>
    <n v="0"/>
    <n v="0"/>
    <n v="0"/>
    <n v="0"/>
    <n v="0"/>
    <n v="0"/>
    <n v="0"/>
    <s v="Новый объект. Строительство не начато. Проектные работы выполнены, получено положительное заключение государственной экспертизы. _x000a_В 2020 - 2021 годах планируется строительство объекта (заключается контракт на строительство объекта). Объект обеспечен финансированием в полном объеме для ввода в эксплуатацию (с учетом закупки оборудования)."/>
    <m/>
  </r>
  <r>
    <n v="35"/>
    <x v="3"/>
    <x v="5"/>
    <x v="1"/>
    <x v="34"/>
    <s v="214 чел./час ; 5156 м2  ; 200 зрит. мест"/>
    <s v="2023-2024"/>
    <s v="750 000,0"/>
    <s v="750 000,0"/>
    <n v="379058.10000000003"/>
    <n v="0"/>
    <n v="0"/>
    <n v="0"/>
    <n v="0"/>
    <n v="0"/>
    <n v="0"/>
    <n v="0"/>
    <n v="0"/>
    <n v="0"/>
    <n v="0"/>
    <n v="379058.10000000003"/>
    <n v="140441"/>
    <n v="219664.2"/>
    <n v="18952.900000000001"/>
    <n v="0"/>
    <s v="Новый объект. Проектная документация не разработана. Планируется предоставление субсидии из федерального бюджета."/>
    <m/>
  </r>
  <r>
    <n v="36"/>
    <x v="8"/>
    <x v="5"/>
    <x v="1"/>
    <x v="35"/>
    <s v="580 посещений в смену_x000a_12919 кв.м."/>
    <s v="2018-2019 (ПИР);_x000a_2020-2022 (СМР)"/>
    <n v="1498400"/>
    <n v="787800"/>
    <n v="787830.8"/>
    <n v="440939.3"/>
    <n v="0"/>
    <n v="418892.1"/>
    <n v="22047.200000000001"/>
    <n v="0"/>
    <n v="346891.5"/>
    <n v="0"/>
    <n v="329546.90000000002"/>
    <n v="17344.599999999999"/>
    <n v="0"/>
    <n v="0"/>
    <n v="0"/>
    <n v="0"/>
    <n v="0"/>
    <n v="0"/>
    <s v="В стадии строительства (готовность 1%), срок завершения строительства по контракту - 31.08.2022. Объект обеспечен финансированием в полном объеме для ввода в эксплуатацию (с учетом закупки оборудования)."/>
    <m/>
  </r>
  <r>
    <n v="37"/>
    <x v="14"/>
    <x v="6"/>
    <x v="1"/>
    <x v="36"/>
    <s v="2/564,53 а/м/кв.м"/>
    <s v="2012-2013, 2020_x000a_(ПИР);_x000a_2014-2017, 2021_x000a_(СМР)"/>
    <n v="73347"/>
    <n v="53816.1"/>
    <n v="53816.1"/>
    <n v="53816.1"/>
    <n v="0"/>
    <n v="53816.1"/>
    <n v="0"/>
    <n v="0"/>
    <n v="0"/>
    <n v="0"/>
    <n v="0"/>
    <n v="0"/>
    <n v="0"/>
    <n v="0"/>
    <n v="0"/>
    <n v="0"/>
    <n v="0"/>
    <n v="0"/>
    <s v="Объект незавершенного строительства. ПСД на завершение готова._x000a_В 2021 году предлагается заключить контракт на завершение строительства объекта._x000a_Информационно:_x000a_В адрес подрядной организации (ранее выполнявшей строительство объекта) выставлен иск о взыскании 39,6 млн. рублей оплаченных, но не выполненных работ (из определения суда по предварительному слушанию). В соответствии с информацией, отраженной на сайте &quot;Электронное правосудие&quot;, иск удовлетворен полностью."/>
    <m/>
  </r>
  <r>
    <n v="38"/>
    <x v="5"/>
    <x v="7"/>
    <x v="1"/>
    <x v="37"/>
    <s v="61,94 км"/>
    <s v="2010-2021 (СМР)"/>
    <s v="1 249  191,0"/>
    <n v="909666.8"/>
    <n v="47355.3"/>
    <n v="47355.3"/>
    <n v="0"/>
    <n v="43093.3"/>
    <n v="4262"/>
    <n v="0"/>
    <n v="0"/>
    <n v="0"/>
    <n v="0"/>
    <n v="0"/>
    <n v="0"/>
    <n v="0"/>
    <n v="0"/>
    <n v="0"/>
    <n v="0"/>
    <n v="0"/>
    <s v="Осуществляется строительство участками. Предлагаются средства на 2021 год на завершение строительства объекта."/>
    <m/>
  </r>
  <r>
    <n v="39"/>
    <x v="8"/>
    <x v="7"/>
    <x v="1"/>
    <x v="38"/>
    <s v="1721,3 м"/>
    <s v="2018-2019 (ПИР);_x000a_2021 (СМР)"/>
    <s v="69 730,8"/>
    <s v="67 730,8"/>
    <n v="71276.899999999994"/>
    <n v="71276.899999999994"/>
    <n v="0"/>
    <n v="64862"/>
    <n v="6414.9"/>
    <n v="0"/>
    <n v="0"/>
    <n v="0"/>
    <n v="0"/>
    <n v="0"/>
    <n v="0"/>
    <n v="0"/>
    <n v="0"/>
    <n v="0"/>
    <n v="0"/>
    <n v="0"/>
    <s v="Новый объект. Строительство не начато. Проектная документация разработана."/>
    <s v="Отсутствует заключение об эффективности."/>
  </r>
  <r>
    <n v="40"/>
    <x v="8"/>
    <x v="7"/>
    <x v="1"/>
    <x v="39"/>
    <s v="1204,5 м"/>
    <s v="2017-2019 (ПИР);_x000a_2021 (СМР)"/>
    <s v="60 640,0"/>
    <s v="57 949,0"/>
    <n v="61233.9"/>
    <n v="61233.9"/>
    <n v="0"/>
    <n v="55722.8"/>
    <n v="5511.1"/>
    <n v="0"/>
    <n v="0"/>
    <n v="0"/>
    <n v="0"/>
    <n v="0"/>
    <n v="0"/>
    <n v="0"/>
    <n v="0"/>
    <n v="0"/>
    <n v="0"/>
    <n v="0"/>
    <s v="Новый объект. Строительство не начато. Проектная документация разработана."/>
    <s v="Отсутствует заключение об эффективности."/>
  </r>
  <r>
    <n v="41"/>
    <x v="3"/>
    <x v="7"/>
    <x v="1"/>
    <x v="40"/>
    <s v="1,155 км"/>
    <s v="2014- 2015 (ПИР);_x000a_2021-2024 (СМР)"/>
    <n v="458462"/>
    <n v="455310.8"/>
    <n v="370007.1"/>
    <n v="97386.1"/>
    <n v="0"/>
    <n v="57557.599999999999"/>
    <n v="3029.4"/>
    <n v="36799.1"/>
    <n v="147621"/>
    <n v="0"/>
    <n v="87248"/>
    <n v="4592"/>
    <n v="55781"/>
    <n v="125000"/>
    <n v="0"/>
    <n v="73878.100000000006"/>
    <n v="3888.4"/>
    <n v="47233.5"/>
    <s v="Новый объект. Строительство не начато. Проектная документация разработана. Направлена заявка на софинансирование из федерального бюджета по РП &quot;Жилье&quot; ."/>
    <s v="Отсутствует заключение об эффективности."/>
  </r>
  <r>
    <n v="42"/>
    <x v="3"/>
    <x v="7"/>
    <x v="1"/>
    <x v="41"/>
    <s v="1,3128 км"/>
    <s v="2014- 2015 (ПИР);_x000a_2021-2024 (СМР)"/>
    <n v="390490.6"/>
    <n v="386113.1"/>
    <n v="370000"/>
    <n v="110000"/>
    <n v="0"/>
    <n v="65012.800000000003"/>
    <n v="3421.7"/>
    <n v="41565.5"/>
    <n v="130000"/>
    <n v="0"/>
    <n v="76833.2"/>
    <n v="4043.9"/>
    <n v="49122.9"/>
    <n v="130000"/>
    <n v="0"/>
    <n v="76833.2"/>
    <n v="4043.9"/>
    <n v="49122.9"/>
    <s v="Новый объект. Строительство не начато. Проектная документация разработана. Направлена заявка на софинансирование из федерального бюджета по РП &quot;Жилье&quot; ."/>
    <s v="Отсутствует заключение об эффективности."/>
  </r>
  <r>
    <n v="43"/>
    <x v="6"/>
    <x v="7"/>
    <x v="1"/>
    <x v="42"/>
    <s v="10511 м"/>
    <s v="2013-2014,_x000a_2019-2022_x000a_(СМР)"/>
    <s v="228 441,2"/>
    <s v="48 426,4"/>
    <n v="37673.699999999997"/>
    <n v="0"/>
    <n v="0"/>
    <n v="0"/>
    <n v="0"/>
    <n v="0"/>
    <n v="37673.699999999997"/>
    <n v="0"/>
    <n v="35036.5"/>
    <n v="2637.2"/>
    <n v="0"/>
    <n v="0"/>
    <n v="0"/>
    <n v="0"/>
    <n v="0"/>
    <n v="0"/>
    <s v="В стадии незавершенного строительства. Строительство приостановлено. Муниципальным образованием планируется выполнить корректировку проекта. На 2021-2022 годы планируется завершение строительства объекта."/>
    <s v="Отсутствует заключение государственной экспертизы"/>
  </r>
  <r>
    <n v="44"/>
    <x v="14"/>
    <x v="8"/>
    <x v="2"/>
    <x v="43"/>
    <s v="90 тыс.тонн/год"/>
    <s v="2017-2019 (ПИР);_x000a_2019-2021 (СМР)"/>
    <n v="1100000"/>
    <n v="164642.6"/>
    <n v="164642.6"/>
    <n v="164642.6"/>
    <n v="0"/>
    <n v="0"/>
    <n v="0"/>
    <n v="164642.6"/>
    <n v="0"/>
    <n v="0"/>
    <n v="0"/>
    <n v="0"/>
    <n v="0"/>
    <n v="0"/>
    <n v="0"/>
    <n v="0"/>
    <n v="0"/>
    <n v="0"/>
    <s v="Заключено концессионное соглашение от 18.12.2017, инвестор ООО &quot;Ресурсосбережение ХМАО&quot;. Дата ввода объекта в эксплуатацию исходя из условий соглашения 1 кв. 2021 года. Осуществляется строительство."/>
    <m/>
  </r>
  <r>
    <n v="45"/>
    <x v="15"/>
    <x v="8"/>
    <x v="2"/>
    <x v="44"/>
    <s v="180 тыс.тонн/год"/>
    <s v="2020-2021 (ПИР);_x000a_2021-2023 (СМР)"/>
    <n v="2889700"/>
    <n v="2889700"/>
    <n v="2639700"/>
    <n v="847425"/>
    <n v="0"/>
    <n v="250000"/>
    <n v="0"/>
    <n v="597425"/>
    <n v="1194850"/>
    <n v="0"/>
    <n v="0"/>
    <n v="0"/>
    <n v="1194850"/>
    <n v="597425"/>
    <n v="0"/>
    <n v="0"/>
    <n v="0"/>
    <n v="597425"/>
    <s v="Заключено концессионное соглашение, инвестор ООО «Корпорация СТС». Дата ввода объекта в эксплуатацию исходя из условий соглашения 4 кв. 2023 года. "/>
    <s v="концессионным соглашением, заключенным между Правительством автономного округа и Концессионером, предусмотрено предоставление капитального гранта в размере 500 000 тыс. рублей (потребность на 2022 год + 250 000 тыс. рублей)"/>
  </r>
  <r>
    <n v="46"/>
    <x v="16"/>
    <x v="8"/>
    <x v="2"/>
    <x v="45"/>
    <s v="35 тыс.тонн/год"/>
    <s v="2020-2021 (ПИР);_x000a_2021-2023 (СМР)"/>
    <n v="739897.7"/>
    <n v="739897.7"/>
    <n v="652388"/>
    <n v="156990.29999999999"/>
    <n v="0"/>
    <n v="75490.3"/>
    <n v="0"/>
    <n v="81500"/>
    <n v="330265"/>
    <n v="0"/>
    <n v="0"/>
    <n v="0"/>
    <n v="330265"/>
    <n v="165132.70000000001"/>
    <n v="0"/>
    <n v="0"/>
    <n v="0"/>
    <n v="165132.70000000001"/>
    <s v="Принято распоряжение Правительства автономного округа о заключении концессионного соглашения от 06.12.2019 № 669-рп. Направлено уведомление в адрес заявителя о предоставлении предложения в соответствии с условиями конкурсной документации. Ввод в эксплуатацию планируется в 2023 году."/>
    <s v="распоряжением Правительства автономного округа установлена сумма капитального гранта в объеме 163 000 тыс. рублей (потребность на 2021 год + 6 009,7 тыс. рублей, на 2022 год + 81 500 тыс. рублей)"/>
  </r>
  <r>
    <n v="47"/>
    <x v="4"/>
    <x v="8"/>
    <x v="2"/>
    <x v="46"/>
    <s v="50 тыс. тонн/год"/>
    <s v="2022-2023 (ПИР);_x000a_2023-2024 (СМР)"/>
    <n v="851057"/>
    <n v="851057"/>
    <n v="332028.5"/>
    <n v="0"/>
    <n v="0"/>
    <n v="0"/>
    <n v="0"/>
    <n v="0"/>
    <n v="0"/>
    <n v="0"/>
    <n v="0"/>
    <n v="0"/>
    <n v="0"/>
    <n v="332028.5"/>
    <n v="0"/>
    <n v="0"/>
    <n v="0"/>
    <n v="332028.5"/>
    <s v="Принято распоряжение Правительства автономного округа о заключении  концессионного соглашения от 15.11.2019 № 603-рп. Объявлены конкурсные процедуры. В 2023 - 2024 годах предлагается строительство объекта. "/>
    <s v="распоряжением Правительства автономного округа установлена сумма капитального гранта в объеме 187 000 тыс. рублей (потребность на 2022 год + 93 500 тыс. рублей, на 2023 год + 93 500 тыс. рублей)"/>
  </r>
  <r>
    <n v="48"/>
    <x v="0"/>
    <x v="8"/>
    <x v="2"/>
    <x v="47"/>
    <s v="235 тыс. тонн/год"/>
    <s v="2022-2023 (ПИР);_x000a_2023-2024 (СМР)"/>
    <n v="4629000"/>
    <n v="4629000"/>
    <n v="2314500"/>
    <n v="0"/>
    <n v="0"/>
    <n v="0"/>
    <n v="0"/>
    <n v="0"/>
    <n v="0"/>
    <n v="0"/>
    <n v="0"/>
    <n v="0"/>
    <n v="0"/>
    <n v="2314500"/>
    <n v="0"/>
    <n v="0"/>
    <n v="0"/>
    <n v="2314500"/>
    <s v="Осуществляется подготовка проекта распоряжения Правительства автономного округа о заключении концессионного соглашения. В 2023 - 2024 годах предлагается строительство объекта. "/>
    <m/>
  </r>
  <r>
    <n v="49"/>
    <x v="8"/>
    <x v="9"/>
    <x v="1"/>
    <x v="48"/>
    <s v="20000 куб.м./ сут"/>
    <s v="2020 (ПИР);_x000a_2021-2022 (СМР)"/>
    <n v="500000.00000000006"/>
    <n v="500000.00000000006"/>
    <n v="500000.00000000006"/>
    <n v="277487.10000000003"/>
    <n v="0"/>
    <n v="263612.7"/>
    <n v="13874.4"/>
    <n v="0"/>
    <n v="222512.90000000002"/>
    <n v="84080.6"/>
    <n v="131510.70000000001"/>
    <n v="6921.6"/>
    <n v="0"/>
    <n v="0"/>
    <n v="0"/>
    <n v="0"/>
    <n v="0"/>
    <n v="0"/>
    <s v="В стадии проектирования, срок завершения проектных работ 21.11.2020. _x000a_В 2021 - 2022 годах предлагается строительство объекта. Объект обеспечен финансированием в полном объеме для ввода в эксплуатацию."/>
    <s v="Отсутствует заключение государственной экспертизы"/>
  </r>
  <r>
    <n v="50"/>
    <x v="12"/>
    <x v="9"/>
    <x v="1"/>
    <x v="49"/>
    <s v="20000 куб.м./ сут"/>
    <s v="2021-2022 (ПИР);_x000a_2019-2021, 2023-2024_x000a_(СМР)"/>
    <n v="2067852.4"/>
    <n v="1278599.9999999998"/>
    <n v="756634.6"/>
    <n v="0"/>
    <n v="0"/>
    <n v="0"/>
    <n v="0"/>
    <n v="0"/>
    <n v="0"/>
    <n v="0"/>
    <n v="0"/>
    <n v="0"/>
    <n v="0"/>
    <n v="756634.6"/>
    <n v="174869.9"/>
    <n v="552676.5"/>
    <n v="29088.2"/>
    <n v="0"/>
    <s v="Объект незавершенного строительства. _x000a_В 2021 - 2022 годах предлагается корректировка проектной документации муниципальным образованием.  В 2023 - 2024 годах  завершение строительства  объекта (с участием средств бюджета РФ в 2023 году). "/>
    <m/>
  </r>
  <r>
    <n v="51"/>
    <x v="7"/>
    <x v="9"/>
    <x v="1"/>
    <x v="50"/>
    <s v="4500 куб.м./сут"/>
    <s v="2012, 2019-2020 _x000a_(ПИР);  _x000a_2014-2015, 2020-2021 (СМР)"/>
    <n v="296281.7"/>
    <n v="70592.7"/>
    <n v="70592.700000000012"/>
    <n v="70592.700000000012"/>
    <n v="0"/>
    <n v="34269.300000000003"/>
    <n v="36323.4"/>
    <n v="0"/>
    <n v="0"/>
    <n v="0"/>
    <n v="0"/>
    <n v="0"/>
    <n v="0"/>
    <n v="0"/>
    <n v="0"/>
    <n v="0"/>
    <n v="0"/>
    <n v="0"/>
    <s v="В стадии строительства (готовность 1%), срок завершения строительства по контракту - 31.03.2021._x000a_Объект обеспечен финансированием в полном объеме для ввода в эксплуатацию."/>
    <m/>
  </r>
  <r>
    <n v="52"/>
    <x v="7"/>
    <x v="9"/>
    <x v="1"/>
    <x v="51"/>
    <s v="12000 куб.м./сут."/>
    <s v="2014-2019 (ПИР);_x000a_2019-2021 (СМР)"/>
    <n v="732610.1"/>
    <n v="385059.9"/>
    <n v="385059.9"/>
    <n v="385059.9"/>
    <n v="126330.6"/>
    <n v="207548.4"/>
    <n v="51180.9"/>
    <n v="0"/>
    <n v="0"/>
    <n v="0"/>
    <n v="0"/>
    <n v="0"/>
    <n v="0"/>
    <n v="0"/>
    <n v="0"/>
    <n v="0"/>
    <n v="0"/>
    <n v="0"/>
    <s v="В стадии строительства (готовность 30%), срок завершения строительства по контракту - 31.12.2021._x000a_Объект обеспечен финансированием в полном объеме для ввода в эксплуатацию."/>
    <m/>
  </r>
  <r>
    <n v="53"/>
    <x v="17"/>
    <x v="9"/>
    <x v="1"/>
    <x v="52"/>
    <s v="200 куб.м./сут."/>
    <s v="2014-2016, 2020 _x000a_(ПИР);   _x000a_2021-2022 (СМР)"/>
    <n v="123212.7"/>
    <n v="120183.9"/>
    <n v="120183.9"/>
    <n v="57752.5"/>
    <n v="0"/>
    <n v="54864.9"/>
    <n v="2887.6"/>
    <n v="0"/>
    <n v="62431.4"/>
    <n v="0"/>
    <n v="59309.8"/>
    <n v="3121.6"/>
    <n v="0"/>
    <n v="0"/>
    <n v="0"/>
    <n v="0"/>
    <n v="0"/>
    <n v="0"/>
    <s v="В стадии проектирования, срок завершения проектных работ 4 кв. 2020 года. _x000a_В 2021 - 2022 годах предлагается строительство объекта. Объект обеспечен финансированием в полном объеме для ввода в эксплуатацию."/>
    <m/>
  </r>
  <r>
    <n v="54"/>
    <x v="17"/>
    <x v="9"/>
    <x v="1"/>
    <x v="53"/>
    <s v="7500 куб.м./сут."/>
    <s v="2016-2018 (ПИР);_x000a_2021-2023 (СМР)"/>
    <n v="814146.1"/>
    <n v="792146.1"/>
    <n v="792146.10000000009"/>
    <n v="238144.40000000002"/>
    <n v="0"/>
    <n v="171372.30000000002"/>
    <n v="66772.100000000006"/>
    <n v="0"/>
    <n v="421223.9"/>
    <n v="0"/>
    <n v="340852.9"/>
    <n v="80371"/>
    <n v="0"/>
    <n v="132777.79999999999"/>
    <n v="0"/>
    <n v="0"/>
    <n v="132777.79999999999"/>
    <n v="0"/>
    <s v="В 2021 - 2023 годах предлагается строительство объекта. Объект обеспечен финансированием в полном объеме для ввода в эксплуатацию."/>
    <m/>
  </r>
  <r>
    <n v="55"/>
    <x v="10"/>
    <x v="9"/>
    <x v="1"/>
    <x v="54"/>
    <s v="2000 куб.м/сут"/>
    <s v="2020 (ПИР);_x000a_2021-2024 (СМР)"/>
    <n v="436979.9"/>
    <n v="426397"/>
    <n v="173366.9"/>
    <n v="6235.1"/>
    <n v="0"/>
    <n v="5923.3"/>
    <n v="311.8"/>
    <n v="0"/>
    <n v="47544.5"/>
    <n v="0"/>
    <n v="45167.3"/>
    <n v="2377.1999999999998"/>
    <n v="0"/>
    <n v="119587.29999999999"/>
    <n v="0"/>
    <n v="113607.9"/>
    <n v="5979.4"/>
    <n v="0"/>
    <s v="В стадии проектирования, срок завершения работ 25.10.2020. _x000a_В 2021 - 2024 годах планируется строительство объекта. Объект обеспечен финансированием в полном объеме для ввода в эксплуатацию в 2024 году. "/>
    <m/>
  </r>
  <r>
    <n v="56"/>
    <x v="10"/>
    <x v="9"/>
    <x v="1"/>
    <x v="55"/>
    <s v="6 МВт"/>
    <s v="2020 (ПИР);_x000a_2021-2022 (СМР)"/>
    <n v="60204.9"/>
    <n v="54415.4"/>
    <n v="54415.4"/>
    <n v="4465.4000000000005"/>
    <n v="0"/>
    <n v="4242.1000000000004"/>
    <n v="223.3"/>
    <n v="0"/>
    <n v="49950"/>
    <n v="0"/>
    <n v="47452.5"/>
    <n v="2497.5"/>
    <n v="0"/>
    <n v="0"/>
    <n v="0"/>
    <n v="0"/>
    <n v="0"/>
    <n v="0"/>
    <s v="В стадии проектирования, срок завершения проектных работ 25.10.2020. _x000a_В 2021 - 2022 годах планируется строительство объекта. Объект обеспечен финансированием в полном объеме для ввода в эксплуатацию. "/>
    <m/>
  </r>
  <r>
    <n v="57"/>
    <x v="10"/>
    <x v="9"/>
    <x v="1"/>
    <x v="56"/>
    <s v="18 МВт"/>
    <s v="2020 (ПИР);_x000a_2021-2024 (СМР)"/>
    <n v="289355.3"/>
    <n v="274077.89999999997"/>
    <n v="207422.7"/>
    <n v="6880"/>
    <n v="0"/>
    <n v="6536"/>
    <n v="344"/>
    <n v="0"/>
    <n v="84026.8"/>
    <n v="0"/>
    <n v="79825.5"/>
    <n v="4201.3"/>
    <n v="0"/>
    <n v="116515.90000000001"/>
    <n v="0"/>
    <n v="110690.1"/>
    <n v="5825.8"/>
    <n v="0"/>
    <s v="В стадии проектирования, срок завершения проектных работ 25.11.2020. _x000a_В 2021 - 2024 годах предлагается строительство объекта. Объект обеспечен финансированием в полном объеме для ввода в эксплуатацию в 2024 году. "/>
    <m/>
  </r>
  <r>
    <n v="58"/>
    <x v="14"/>
    <x v="9"/>
    <x v="1"/>
    <x v="57"/>
    <s v="8000 куб.м/сут"/>
    <s v="2019-2020 (ПИР);_x000a_2021-2022 (СМР)"/>
    <n v="500000"/>
    <n v="500000"/>
    <n v="500000"/>
    <n v="324166.90000000002"/>
    <n v="0"/>
    <n v="259333.5"/>
    <n v="64833.4"/>
    <n v="0"/>
    <n v="175833.1"/>
    <n v="59501"/>
    <n v="93065.7"/>
    <n v="23266.400000000001"/>
    <n v="0"/>
    <n v="0"/>
    <n v="0"/>
    <n v="0"/>
    <n v="0"/>
    <n v="0"/>
    <s v="В стадии проектирования, срок завершения проектных работ 13.01.2021. _x000a_В 2021 - 2022 годах предлагается строительство объекта. Объект обеспечен финансированием в полном объеме для ввода в эксплуатацию."/>
    <s v="Отсутствует заключение государственной экспертизы"/>
  </r>
  <r>
    <n v="59"/>
    <x v="16"/>
    <x v="9"/>
    <x v="1"/>
    <x v="58"/>
    <s v="800 куб.м/сут"/>
    <s v="2019-2020 (ПИР);_x000a_2021-2022 (СМР)"/>
    <n v="250000"/>
    <n v="250000"/>
    <n v="250000"/>
    <n v="170000"/>
    <n v="0"/>
    <n v="161500"/>
    <n v="8500"/>
    <n v="0"/>
    <n v="80000"/>
    <n v="0"/>
    <n v="76000"/>
    <n v="4000"/>
    <n v="0"/>
    <n v="0"/>
    <n v="0"/>
    <n v="0"/>
    <n v="0"/>
    <n v="0"/>
    <s v="В стадии проектирования, срок завершения проектных работ 4 кв. 2020 года. _x000a_В 2021 - 2022 годах предлагается строительство объекта. Объект обеспечен финансированием в полном объеме для ввода в эксплуатацию."/>
    <s v="Отсутствует заключение государственной экспертизы"/>
  </r>
  <r>
    <n v="60"/>
    <x v="13"/>
    <x v="9"/>
    <x v="1"/>
    <x v="59"/>
    <s v="200 куб.м/сут"/>
    <s v="2010-2013, 2016-2019 (ПИР);_x000a_ 2011-2013, 2020-2021 (СМР)"/>
    <n v="245154.6"/>
    <n v="84986.5"/>
    <n v="84986.5"/>
    <n v="84986.5"/>
    <n v="0"/>
    <n v="67989.2"/>
    <n v="16997.3"/>
    <n v="0"/>
    <n v="0"/>
    <n v="0"/>
    <n v="0"/>
    <n v="0"/>
    <n v="0"/>
    <n v="0"/>
    <n v="0"/>
    <n v="0"/>
    <n v="0"/>
    <n v="0"/>
    <s v="Объект незавершенного строительства. _x000a_Повторная подготовка документов на торги на завершения строительства объекта (первый аукцион признан несостоявшимся). Объект обеспечен финансированием в полном объеме для ввода в эксплуатацию в 2021 году."/>
    <m/>
  </r>
  <r>
    <n v="61"/>
    <x v="13"/>
    <x v="9"/>
    <x v="1"/>
    <x v="60"/>
    <s v="8000 куб.м/сут"/>
    <s v="2013, 2020 (ПИР);  _x000a_2022-2023 (СМР)"/>
    <n v="338878.8"/>
    <n v="338878.8"/>
    <n v="338878.80000000005"/>
    <n v="0"/>
    <n v="0"/>
    <n v="0"/>
    <n v="0"/>
    <n v="0"/>
    <n v="169368.30000000002"/>
    <n v="38512.5"/>
    <n v="104684.6"/>
    <n v="26171.200000000001"/>
    <n v="0"/>
    <n v="169510.5"/>
    <n v="38650.9"/>
    <n v="104687.7"/>
    <n v="26171.9"/>
    <n v="0"/>
    <s v="В стадии проектирования, срок завершения проектных работ 31.07.2020. _x000a_В 2022 - 2023 годах предлагается строительство объекта (с участием средств бюджета РФ). Объект обеспечен финансированием в полном объеме для ввода в эксплуатацию."/>
    <m/>
  </r>
  <r>
    <n v="62"/>
    <x v="16"/>
    <x v="10"/>
    <x v="1"/>
    <x v="61"/>
    <s v="300/0,090 пассажиров в сутки/км"/>
    <s v="2015-2021 (ПИР)"/>
    <n v="12000"/>
    <n v="12000"/>
    <n v="12000"/>
    <n v="12000"/>
    <n v="0"/>
    <n v="12000"/>
    <n v="0"/>
    <n v="0"/>
    <n v="0"/>
    <n v="0"/>
    <n v="0"/>
    <n v="0"/>
    <n v="0"/>
    <n v="0"/>
    <n v="0"/>
    <n v="0"/>
    <n v="0"/>
    <n v="0"/>
    <s v="Подготовка документов на торги на корректировку проектной документации (казенным учреждением автономного округа &quot;Управление капитального строительства&quot;._x000a_В 2021 году планируется завершение проектных работ."/>
    <m/>
  </r>
  <r>
    <n v="63"/>
    <x v="12"/>
    <x v="2"/>
    <x v="3"/>
    <x v="62"/>
    <s v="299/3757 пассажиров/кв.м"/>
    <s v="2006-2021 (СМР)"/>
    <n v="556504.80000000005"/>
    <n v="149000"/>
    <n v="149000"/>
    <n v="149000"/>
    <n v="0"/>
    <n v="0"/>
    <n v="0"/>
    <n v="149000"/>
    <n v="0"/>
    <n v="0"/>
    <n v="0"/>
    <n v="0"/>
    <n v="0"/>
    <n v="0"/>
    <n v="0"/>
    <n v="0"/>
    <n v="0"/>
    <n v="0"/>
    <s v="Объект реализуется по государственной программе &quot;Сотрудничество&quot;._x000a_В стадии строительства (готовность  85%), срок завершение по контракту - декабрь 2020."/>
    <m/>
  </r>
  <r>
    <n v="64"/>
    <x v="11"/>
    <x v="10"/>
    <x v="1"/>
    <x v="63"/>
    <s v="41,5 км"/>
    <s v="2005-2010 (ПИР);_x000a_2012-2021 (СМР)"/>
    <n v="4016098.3"/>
    <n v="1016"/>
    <n v="1016"/>
    <n v="1016"/>
    <n v="0"/>
    <n v="1016"/>
    <n v="0"/>
    <n v="0"/>
    <n v="0"/>
    <n v="0"/>
    <n v="0"/>
    <n v="0"/>
    <n v="0"/>
    <n v="0"/>
    <n v="0"/>
    <n v="0"/>
    <n v="0"/>
    <n v="0"/>
    <s v="В стадии строительства (готовность 92%), срок завершения строительства по контракту - 20.12.2020 года._x000a_В 2021 году предлагаются средства на обеспечение выпуска рыбы (работы предусмотрены документацией в рамках строительства объекта)."/>
    <m/>
  </r>
  <r>
    <n v="65"/>
    <x v="11"/>
    <x v="10"/>
    <x v="1"/>
    <x v="64"/>
    <s v="16,951 км"/>
    <s v="2017-2020 (ПИР);_x000a_2020-2022 (СМР)"/>
    <n v="1759913.9"/>
    <n v="1342658.7"/>
    <n v="1342658.7"/>
    <n v="840453"/>
    <n v="0"/>
    <n v="840453"/>
    <n v="0"/>
    <n v="0"/>
    <n v="502205.7"/>
    <n v="0"/>
    <n v="502205.7"/>
    <n v="0"/>
    <n v="0"/>
    <n v="0"/>
    <n v="0"/>
    <n v="0"/>
    <n v="0"/>
    <n v="0"/>
    <s v="В проекте выделено 3 пусковых комплекса, из них: 3 пусковой комплекс 10,0 км введен в 2009 году; по 2 пусковому выполнены 1,4 км, но не введены в эксплуатацию (числятся как не завершенные строительством с 2009 года)._x000a_Подготовка документов на торги на строительство 1 и 2 пускового комплекса. Объект обеспечен финансированием в полном объеме для ввода в эксплуатацию в 2022 году. Общая протяженность дороги 26,951 км. "/>
    <m/>
  </r>
  <r>
    <n v="66"/>
    <x v="11"/>
    <x v="10"/>
    <x v="1"/>
    <x v="65"/>
    <s v="25 км"/>
    <s v="2021 (ОИ)"/>
    <n v="11000"/>
    <n v="11000"/>
    <n v="11000"/>
    <n v="11000"/>
    <n v="0"/>
    <n v="11000"/>
    <n v="0"/>
    <n v="0"/>
    <n v="0"/>
    <n v="0"/>
    <n v="0"/>
    <n v="0"/>
    <n v="0"/>
    <n v="0"/>
    <n v="0"/>
    <n v="0"/>
    <n v="0"/>
    <n v="0"/>
    <s v="В 2021 году планируются бюджетные ассигнования для проведения торгов на обоснования инвестиций (далее - ОИ) в целях реализации соглашения о сотрудничестве с Свердловской областью. _x000a_В ОИ будет дана оценка эффективности реализации проекта, определена ориентировочная стоимость, сроки реализации и варианты прохождения трассы. _x000a_Совместно со Свердловской областью будут приняты решения об оптимальном варианте прохождения трассы и в случае подтверждения в ОИ эффективности реализации проекта будет предлагаться проектирование объекта в 2022 -2023 годах."/>
    <m/>
  </r>
  <r>
    <n v="67"/>
    <x v="14"/>
    <x v="10"/>
    <x v="1"/>
    <x v="66"/>
    <s v="100/400 м/м"/>
    <s v="2017-2020 (ПИР);_x000a_2021-2022 (СМР)"/>
    <n v="839623"/>
    <n v="808633.6"/>
    <n v="808633.60000000009"/>
    <n v="354971.4"/>
    <n v="0"/>
    <n v="354971.4"/>
    <n v="0"/>
    <n v="0"/>
    <n v="453662.2"/>
    <n v="0"/>
    <n v="453662.2"/>
    <n v="0"/>
    <n v="0"/>
    <n v="0"/>
    <n v="0"/>
    <n v="0"/>
    <n v="0"/>
    <n v="0"/>
    <s v="Мост находится в предаварийном состоянии (согласно заявлению Нефтеюганского межрайпрокурора, третье лицо – Отдел ГИБДД ОМВД России по Нефтеюганскому району, от 09.06.2017 № 08-03/2017, и,  Ханты-Мансийский районный суд вынес решение от 01.08.2017 г. о возложении обязанности на казенное учреждение автономного округа &quot;Управление автомобильных дорог&quot; выполнить реконструкцию мостового перехода)._x000a_В стадии проектирования, срок завершения проектных работ 01.12.2020. _x000a_В 2021 - 2022 годах предлагается реконструкция объекта. Объект обеспечен финансированием в полном объеме. "/>
    <s v="Отсутствует заключение государственной экспертизы"/>
  </r>
  <r>
    <n v="68"/>
    <x v="14"/>
    <x v="10"/>
    <x v="1"/>
    <x v="67"/>
    <s v="100/570 м/м"/>
    <s v="2022 (ПИР);_x000a_2023 (СМР)"/>
    <n v="185300"/>
    <n v="185300"/>
    <n v="185300"/>
    <n v="0"/>
    <n v="0"/>
    <n v="0"/>
    <n v="0"/>
    <n v="0"/>
    <n v="8800"/>
    <n v="0"/>
    <n v="8800"/>
    <n v="0"/>
    <n v="0"/>
    <n v="176500"/>
    <n v="0"/>
    <n v="176500"/>
    <n v="0"/>
    <n v="0"/>
    <s v="Мост находится в неудовлетворительном состоянии по результатам обследования моста в 2018 году._x000a_В 2022 году предлагается проектирование объекта._x000a_В 2023 году - реконструкция объекта. Объект обеспечен финансированием в полном объеме для ввода в эксплуатацию."/>
    <m/>
  </r>
  <r>
    <n v="69"/>
    <x v="15"/>
    <x v="10"/>
    <x v="1"/>
    <x v="68"/>
    <s v="10,154 км"/>
    <s v="2008-2009, 2020-2021 (ПИР);_x000a_2022-2024 (СМР)"/>
    <n v="2548627.4"/>
    <n v="2544966.7999999998"/>
    <n v="1067019.2"/>
    <n v="46198.1"/>
    <n v="0"/>
    <n v="46198.1"/>
    <n v="0"/>
    <n v="0"/>
    <n v="319734.3"/>
    <n v="0"/>
    <n v="319734.3"/>
    <n v="0"/>
    <n v="0"/>
    <n v="701086.8"/>
    <n v="0"/>
    <n v="701086.8"/>
    <n v="0"/>
    <n v="0"/>
    <s v="Реализуется в рамках НП БКАД._x000a_В 2007 году в рамках &quot;Сотрудничество&quot; разработана проектная документация, затраты в стадии передачи в округ.  Требуется корректировка проектной документации._x000a_Объявлена закупка на корректировку проектной документации, завершение проектных работ в 2021 году._x000a_В 2022 - 2024 годах реконструкция объекта.    "/>
    <m/>
  </r>
  <r>
    <n v="70"/>
    <x v="15"/>
    <x v="10"/>
    <x v="1"/>
    <x v="69"/>
    <s v="5,791 км"/>
    <s v="2006-2007, 2020-2021 (ПИР);_x000a_2022-2024 (СМР)"/>
    <n v="1938672.4"/>
    <n v="1929340.6"/>
    <n v="850004.9"/>
    <n v="10100"/>
    <n v="0"/>
    <n v="10100"/>
    <n v="0"/>
    <n v="0"/>
    <n v="68007"/>
    <n v="0"/>
    <n v="68007"/>
    <n v="0"/>
    <n v="0"/>
    <n v="771897.9"/>
    <n v="0"/>
    <n v="276897.90000000002"/>
    <n v="0"/>
    <n v="495000"/>
    <s v="Реализуется в рамках НП БКАД. Планируется привлечение средств федерального бюджета (495,0 млн. руб.)._x000a_В 2007 году в рамках &quot;Сотрудничество&quot; разработана проектная документация, затраты переданы в 2020 году  в округ. Требуется корректировка проектной документации._x000a_Подготовка документов на торги на проектирование объекта. В 2021 году предлагается завершение проектных работ._x000a_В 2022 - 2024 годах строительство объекта.    "/>
    <m/>
  </r>
  <r>
    <n v="71"/>
    <x v="15"/>
    <x v="10"/>
    <x v="1"/>
    <x v="70"/>
    <n v="13.632999999999999"/>
    <s v="2007-2009, 2021-2023 (ПИР);_x000a_2023-2026 (СМР)"/>
    <n v="2721650.7"/>
    <n v="2713902.6"/>
    <n v="22471.1"/>
    <n v="9000"/>
    <n v="0"/>
    <n v="9000"/>
    <n v="0"/>
    <n v="0"/>
    <n v="3242.5"/>
    <n v="0"/>
    <n v="3242.5"/>
    <n v="0"/>
    <n v="0"/>
    <n v="10228.6"/>
    <n v="0"/>
    <n v="10228.6"/>
    <n v="0"/>
    <n v="0"/>
    <s v="В 2007 году в рамках &quot;Сотрудничество&quot; разработана проектная документация, затраты в стадии передачи в округ. Требуется корректировка проектной документации._x000a_В 2021 - 2023 годах Депдорхоз и транспорта Югры предлагает проектирование объекта._x000a_В 2024 - 2026 годах реконструкция объекта.       "/>
    <m/>
  </r>
  <r>
    <n v="72"/>
    <x v="15"/>
    <x v="10"/>
    <x v="1"/>
    <x v="71"/>
    <s v="0,42 км"/>
    <s v="2023 (ПИР);_x000a_2024 (СМР)"/>
    <n v="88100"/>
    <n v="88100"/>
    <n v="4700"/>
    <n v="0"/>
    <n v="0"/>
    <n v="0"/>
    <n v="0"/>
    <n v="0"/>
    <n v="0"/>
    <n v="0"/>
    <n v="0"/>
    <n v="0"/>
    <n v="0"/>
    <n v="4700"/>
    <n v="0"/>
    <n v="4700"/>
    <n v="0"/>
    <n v="0"/>
    <s v="Мост находится в неудовлетворительном состоянии по результатам обследования моста в 2019 году. _x000a_В 2023 году предлагается проектирование объекта._x000a_В 2024 году реконструкция объекта. "/>
    <m/>
  </r>
  <r>
    <n v="73"/>
    <x v="15"/>
    <x v="10"/>
    <x v="1"/>
    <x v="72"/>
    <s v="0,141 км"/>
    <s v="2021 (ПИР);_x000a_2022-2023 (СМР)"/>
    <n v="152265.4"/>
    <n v="152265.4"/>
    <n v="152265.4"/>
    <n v="4750"/>
    <n v="0"/>
    <n v="4750"/>
    <n v="0"/>
    <n v="0"/>
    <n v="112600"/>
    <n v="0"/>
    <n v="112600"/>
    <n v="0"/>
    <n v="0"/>
    <n v="34915.4"/>
    <n v="0"/>
    <n v="34915.4"/>
    <n v="0"/>
    <n v="0"/>
    <s v="Мост находится в неудовлетворительном состоянии - по результатам обследования моста в 2018 году._x000a_В 2021 году предлагается проектирование объекта._x000a_В 2022 - 2023 годах  реконструкция объекта. Объект обеспечен финансированием в полном объеме для ввода в эксплуатацию."/>
    <m/>
  </r>
  <r>
    <n v="74"/>
    <x v="15"/>
    <x v="10"/>
    <x v="1"/>
    <x v="73"/>
    <s v="0,42 км"/>
    <s v="2021-2022 (ПИР);_x000a_2023-2025 (СМР)"/>
    <n v="1412114.8"/>
    <n v="1412114.8"/>
    <n v="305500"/>
    <n v="4700"/>
    <n v="0"/>
    <n v="4700"/>
    <n v="0"/>
    <n v="0"/>
    <n v="27300"/>
    <n v="0"/>
    <n v="27300"/>
    <n v="0"/>
    <n v="0"/>
    <n v="273500"/>
    <n v="0"/>
    <n v="273500"/>
    <n v="0"/>
    <n v="0"/>
    <s v="Мост находится в неудовлетворительном состоянии по результатам предпроектного обследования моста в 2020 году._x000a_В 2020 году проходит технологический и ценовой аудит (1 этап)._x000a_В 2021 - 2022 годах предлагается проектирование объекта._x000a_В 2023 - 2025 годах  реконструкция объекта.  Объект обеспечен финансированием в полном объеме для ввода в эксплуатацию.  "/>
    <s v="Отсутствует заключение об эффективности."/>
  </r>
  <r>
    <n v="75"/>
    <x v="15"/>
    <x v="10"/>
    <x v="1"/>
    <x v="74"/>
    <s v="0,62 км"/>
    <s v="2023 (ПИР);_x000a_2024-2025 (СМР)"/>
    <n v="168340"/>
    <n v="168340"/>
    <n v="4800"/>
    <n v="0"/>
    <n v="0"/>
    <n v="0"/>
    <n v="0"/>
    <n v="0"/>
    <n v="0"/>
    <n v="0"/>
    <n v="0"/>
    <n v="0"/>
    <n v="0"/>
    <n v="4800"/>
    <n v="0"/>
    <n v="4800"/>
    <n v="0"/>
    <n v="0"/>
    <s v="Мост находится в неудовлетворительном состоянии по результатам обследования моста в 2013 году._x000a_В 2023 году предлагается проектирование объекта._x000a_В 2024 - 2025 годах реконструкция объекта.  "/>
    <m/>
  </r>
  <r>
    <n v="76"/>
    <x v="15"/>
    <x v="10"/>
    <x v="1"/>
    <x v="75"/>
    <s v="0,58 км"/>
    <s v="2023-2024 (ПИР);_x000a_2024-2025 (СМР)"/>
    <n v="892353"/>
    <n v="892353"/>
    <n v="9042.9"/>
    <n v="0"/>
    <n v="0"/>
    <n v="0"/>
    <n v="0"/>
    <n v="0"/>
    <n v="0"/>
    <n v="0"/>
    <n v="0"/>
    <n v="0"/>
    <n v="0"/>
    <n v="9042.9"/>
    <n v="0"/>
    <n v="9042.9"/>
    <n v="0"/>
    <n v="0"/>
    <s v="Мост находится в неудовлетворительном состоянии по результатам обследования моста в 2018 году. _x000a_В 2023 году предлагается проектирование объекта._x000a_В 2024 - 2025 годах реконструкция объекта.   "/>
    <m/>
  </r>
  <r>
    <n v="77"/>
    <x v="1"/>
    <x v="10"/>
    <x v="1"/>
    <x v="76"/>
    <s v="18,53 км"/>
    <s v="2003-2010, 2014-2020 (ПИР); _x000a_2021-2022 (СМР)"/>
    <n v="1728840.4"/>
    <n v="1703032.5"/>
    <n v="1703032.5"/>
    <n v="508163.2"/>
    <n v="0"/>
    <n v="508163.2"/>
    <n v="0"/>
    <n v="0"/>
    <n v="1194869.3"/>
    <n v="0"/>
    <n v="1194869.3"/>
    <n v="0"/>
    <n v="0"/>
    <n v="0"/>
    <n v="0"/>
    <n v="0"/>
    <n v="0"/>
    <n v="0"/>
    <s v="Реализуется в рамках НП БКАД._x000a_Не отвечает нормативным требованиям: по углам поворота; по пропускной способности (в режиме перегрузки), аварийный мост. Реализация проекта на контроле в Аппарате Президента Российской Федерации (неоднократные обращения граждан)._x000a_В стадии проектирования, срок завершения проектных работ 30.10.2020. В 2021 - 2022 годах предлагается реконструкция объекта, в том числе переустройство коммуникаций. Объект обеспечен финансированием в полном объеме для ввода в эксплуатацию.  "/>
    <s v="Отсутствует заключение государственной экспертизы"/>
  </r>
  <r>
    <n v="78"/>
    <x v="13"/>
    <x v="10"/>
    <x v="1"/>
    <x v="77"/>
    <s v="15,224 км"/>
    <s v="2021-2022 (ПИР);_x000a_2023-2024 (СМР)"/>
    <n v="1361005"/>
    <n v="1361005"/>
    <n v="685394.4"/>
    <n v="6625.1"/>
    <n v="0"/>
    <n v="6625.1"/>
    <n v="0"/>
    <n v="0"/>
    <n v="11374.9"/>
    <n v="0"/>
    <n v="11374.9"/>
    <n v="0"/>
    <n v="0"/>
    <n v="667394.4"/>
    <n v="0"/>
    <n v="283394.40000000002"/>
    <n v="0"/>
    <n v="384000"/>
    <s v="Реализуется в рамках НП БКАД._x000a_Объявлена закупка на корректировку проектной документации, завершение проектных работ в 2021 году._x000a_В 2023 - 2024 годах  реконструкция объекта. Обращение ГИБДД о необходимости реконструкции указанного участка дороги.  "/>
    <m/>
  </r>
  <r>
    <n v="79"/>
    <x v="13"/>
    <x v="10"/>
    <x v="1"/>
    <x v="78"/>
    <s v="11,2 км"/>
    <s v="2017-2020 (ПИР);_x000a_2021-2023 (СМР)"/>
    <n v="2595976"/>
    <n v="2543884.5"/>
    <n v="2543884.5"/>
    <n v="431342.6"/>
    <n v="0"/>
    <n v="431342.6"/>
    <n v="0"/>
    <n v="0"/>
    <n v="477861.4"/>
    <n v="0"/>
    <n v="477861.4"/>
    <n v="0"/>
    <n v="0"/>
    <n v="1634680.5"/>
    <n v="0"/>
    <n v="1634680.5"/>
    <n v="0"/>
    <n v="0"/>
    <s v="Реализуется в рамках НП БКАД._x000a_В стадии проектирования, срок завершения проектных работ 4 кв. 2020 года (на рассмотрении в Главгосэкспертизе). _x000a_В 2021 - 2023 годах предлагается реконструкция объекта. Объект обеспечен финансированием в полном объеме.  "/>
    <s v="Отсутствует заключение государственной экспертизы"/>
  </r>
  <r>
    <n v="80"/>
    <x v="13"/>
    <x v="10"/>
    <x v="1"/>
    <x v="79"/>
    <s v="9,124 км"/>
    <s v="2020-2021 (ПИР);_x000a_ 2022-2023 (СМР)"/>
    <n v="1267863.5"/>
    <n v="1265213.5"/>
    <n v="1265213.5"/>
    <n v="15400"/>
    <n v="0"/>
    <n v="15400"/>
    <n v="0"/>
    <n v="0"/>
    <n v="22322.799999999999"/>
    <n v="0"/>
    <n v="22322.799999999999"/>
    <n v="0"/>
    <n v="0"/>
    <n v="1227490.7"/>
    <n v="0"/>
    <n v="443490.7"/>
    <n v="0"/>
    <n v="784000"/>
    <s v="Реализуется в рамках НП БКАД. Планируется привлечение средств федерального бюджета (784 млн. руб.)._x000a_В 2007 году была разработана проектная документация, требуется корректировка проектной документации.  _x000a_Объявлены торги на корректировку проектной документации. В 2021 году завершение проектных работ._x000a_В 2022 - 2024 годах реконструкция объекта.  "/>
    <m/>
  </r>
  <r>
    <n v="81"/>
    <x v="13"/>
    <x v="10"/>
    <x v="1"/>
    <x v="80"/>
    <s v="7,7 км"/>
    <s v="2022-2023 (ПИР);_x000a_2025-2027 (СМР)"/>
    <n v="2741394"/>
    <n v="2741394"/>
    <n v="15840"/>
    <n v="0"/>
    <n v="0"/>
    <n v="0"/>
    <n v="0"/>
    <n v="0"/>
    <n v="7200"/>
    <n v="0"/>
    <n v="7200"/>
    <n v="0"/>
    <n v="0"/>
    <n v="8640"/>
    <n v="0"/>
    <n v="8640"/>
    <n v="0"/>
    <n v="0"/>
    <s v="В 2007 году была разработана проектная документация, требуется корректировка проектной документации._x000a_В 2022 - 2023 годах предлагается проектирование объекта._x000a_В 2024 - 2027 годах  реконструкция объекта."/>
    <m/>
  </r>
  <r>
    <n v="82"/>
    <x v="13"/>
    <x v="10"/>
    <x v="1"/>
    <x v="81"/>
    <s v="43,9 км"/>
    <s v="2019-2020 (ПИР);_x000a_2021-2024 (СМР)"/>
    <n v="29320374.5"/>
    <n v="28970381.899999999"/>
    <n v="22476249.600000001"/>
    <n v="4403651.0999999996"/>
    <n v="0"/>
    <n v="878846.2"/>
    <n v="0"/>
    <n v="3524804.9"/>
    <n v="9374124.1999999993"/>
    <n v="0"/>
    <n v="1648091"/>
    <n v="0"/>
    <n v="7726033.2000000002"/>
    <n v="8698474.3000000007"/>
    <n v="0"/>
    <n v="627474.30000000005"/>
    <n v="0"/>
    <n v="8071000"/>
    <s v="Реализуется в рамках НП БКАД.      _x000a_В стадии проектирования, завершение проектных работ 20.12.2020 (на заседании технического совета Федерального дорожного агентства 21.07.2020 рассмотрены и одобрены технические решения по проекту).  Строительство предлагается в период  2021 - 2024 годов. Планируется привлечение средств федерального бюджета (19,3 млрд.руб.)."/>
    <s v="Отсутствует заключение государственной экспертизы"/>
  </r>
  <r>
    <n v="83"/>
    <x v="3"/>
    <x v="10"/>
    <x v="1"/>
    <x v="82"/>
    <s v="0,64 км"/>
    <s v="2014-2015 (ПИР);_x000a_ 2021-2022 (СМР)"/>
    <s v="124 182,9"/>
    <s v="122 039,6"/>
    <n v="44452"/>
    <n v="0"/>
    <n v="0"/>
    <n v="0"/>
    <n v="0"/>
    <n v="0"/>
    <n v="0"/>
    <n v="0"/>
    <n v="0"/>
    <n v="0"/>
    <n v="0"/>
    <n v="44452"/>
    <n v="0"/>
    <n v="0"/>
    <n v="44452"/>
    <n v="0"/>
    <m/>
    <m/>
  </r>
  <r>
    <n v="84"/>
    <x v="3"/>
    <x v="10"/>
    <x v="1"/>
    <x v="83"/>
    <s v="1,155 км"/>
    <s v="2014-2015 (ПИР); _x000a_2021-2024 (СМР)"/>
    <s v="458 462,0"/>
    <s v="455 310,8"/>
    <n v="62143"/>
    <n v="0"/>
    <n v="0"/>
    <n v="0"/>
    <n v="0"/>
    <n v="0"/>
    <n v="0"/>
    <n v="0"/>
    <n v="0"/>
    <n v="0"/>
    <n v="0"/>
    <n v="62143"/>
    <n v="0"/>
    <n v="0"/>
    <n v="62143"/>
    <n v="0"/>
    <m/>
    <m/>
  </r>
  <r>
    <n v="85"/>
    <x v="0"/>
    <x v="10"/>
    <x v="1"/>
    <x v="84"/>
    <s v="0,64759 км"/>
    <s v="2014-2017 (ПИР);_x000a_2019-2021 (СМР)"/>
    <n v="954724.8"/>
    <n v="335495.2"/>
    <n v="335495.2"/>
    <n v="335495.2"/>
    <n v="0"/>
    <n v="301945.7"/>
    <n v="33549.5"/>
    <n v="0"/>
    <n v="0"/>
    <n v="0"/>
    <n v="0"/>
    <n v="0"/>
    <n v="0"/>
    <n v="0"/>
    <n v="0"/>
    <n v="0"/>
    <n v="0"/>
    <n v="0"/>
    <s v="Реализуется в рамках НП БКАД.  Реализуется с привлечением средств федерального бюджета всего 244,6 млн. руб._x000a_В стадии строительства (готовность 26%), срок завершения строительства по контракту - 31.08.2021._x000a_Объект обеспечен финансированием в полном объеме для ввода в эксплуатацию."/>
    <m/>
  </r>
  <r>
    <n v="86"/>
    <x v="0"/>
    <x v="10"/>
    <x v="1"/>
    <x v="85"/>
    <s v="0,95434 км"/>
    <s v="2013-2018 (ПИР);_x000a_2019-2021 (СМР)"/>
    <n v="566733.19999999995"/>
    <n v="305045.2"/>
    <n v="305045.2"/>
    <n v="305045.2"/>
    <n v="0"/>
    <n v="274540.7"/>
    <n v="30504.5"/>
    <n v="0"/>
    <n v="0"/>
    <n v="0"/>
    <n v="0"/>
    <n v="0"/>
    <n v="0"/>
    <n v="0"/>
    <n v="0"/>
    <n v="0"/>
    <n v="0"/>
    <n v="0"/>
    <s v="Реализуется в рамках НП БКАД. Реализуется с привлечением средств федерального бюджета всего 215,3 млн. руб._x000a_В стадии строительства (готовность 35%), срок завершения строительства по контракту - 30.09.2021._x000a_Объект обеспечен финансированием в полном объеме для ввода в эксплуатацию.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СводнаяТаблица2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16:S128" firstHeaderRow="0" firstDataRow="1" firstDataCol="1" rowPageCount="1" colPageCount="1"/>
  <pivotFields count="27">
    <pivotField showAll="0"/>
    <pivotField axis="axisPage" multipleItemSelectionAllowed="1" showAll="0">
      <items count="37">
        <item m="1" x="28"/>
        <item m="1" x="19"/>
        <item m="1" x="33"/>
        <item m="1" x="23"/>
        <item m="1" x="29"/>
        <item m="1" x="27"/>
        <item m="1" x="21"/>
        <item m="1" x="34"/>
        <item m="1" x="22"/>
        <item m="1" x="25"/>
        <item m="1" x="18"/>
        <item m="1" x="20"/>
        <item m="1" x="26"/>
        <item m="1" x="30"/>
        <item m="1" x="31"/>
        <item m="1" x="32"/>
        <item m="1" x="35"/>
        <item x="5"/>
        <item x="10"/>
        <item x="17"/>
        <item x="0"/>
        <item x="1"/>
        <item x="3"/>
        <item x="4"/>
        <item x="6"/>
        <item x="7"/>
        <item x="8"/>
        <item x="9"/>
        <item x="11"/>
        <item m="1" x="24"/>
        <item x="12"/>
        <item x="13"/>
        <item x="14"/>
        <item x="15"/>
        <item x="2"/>
        <item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12">
    <i>
      <x/>
    </i>
    <i r="1">
      <x v="3"/>
    </i>
    <i r="2">
      <x v="39"/>
    </i>
    <i>
      <x v="1"/>
    </i>
    <i r="1">
      <x v="3"/>
    </i>
    <i r="2">
      <x v="15"/>
    </i>
    <i r="2">
      <x v="16"/>
    </i>
    <i r="2">
      <x v="33"/>
    </i>
    <i r="2">
      <x v="44"/>
    </i>
    <i r="2">
      <x v="45"/>
    </i>
    <i r="2">
      <x v="46"/>
    </i>
    <i r="2">
      <x v="47"/>
    </i>
    <i r="2">
      <x v="50"/>
    </i>
    <i r="2">
      <x v="51"/>
    </i>
    <i r="2">
      <x v="76"/>
    </i>
    <i r="2">
      <x v="78"/>
    </i>
    <i r="2">
      <x v="88"/>
    </i>
    <i r="2">
      <x v="89"/>
    </i>
    <i>
      <x v="2"/>
    </i>
    <i r="1">
      <x v="3"/>
    </i>
    <i r="2">
      <x v="80"/>
    </i>
    <i>
      <x v="4"/>
    </i>
    <i r="1">
      <x v="1"/>
    </i>
    <i r="2">
      <x v="34"/>
    </i>
    <i r="2">
      <x v="35"/>
    </i>
    <i r="2">
      <x v="57"/>
    </i>
    <i r="2">
      <x v="58"/>
    </i>
    <i r="2">
      <x v="59"/>
    </i>
    <i r="2">
      <x v="60"/>
    </i>
    <i r="2">
      <x v="62"/>
    </i>
    <i r="2">
      <x v="63"/>
    </i>
    <i r="2">
      <x v="65"/>
    </i>
    <i r="2">
      <x v="66"/>
    </i>
    <i r="2">
      <x v="68"/>
    </i>
    <i r="2">
      <x v="69"/>
    </i>
    <i r="2">
      <x v="71"/>
    </i>
    <i r="1">
      <x v="2"/>
    </i>
    <i r="2">
      <x v="18"/>
    </i>
    <i r="2">
      <x v="20"/>
    </i>
    <i r="2">
      <x v="21"/>
    </i>
    <i r="2">
      <x v="104"/>
    </i>
    <i r="2">
      <x v="106"/>
    </i>
    <i r="1">
      <x v="3"/>
    </i>
    <i r="2">
      <x/>
    </i>
    <i r="2">
      <x v="2"/>
    </i>
    <i r="2">
      <x v="49"/>
    </i>
    <i r="2">
      <x v="55"/>
    </i>
    <i r="2">
      <x v="61"/>
    </i>
    <i r="2">
      <x v="72"/>
    </i>
    <i r="2">
      <x v="79"/>
    </i>
    <i r="2">
      <x v="87"/>
    </i>
    <i r="2">
      <x v="101"/>
    </i>
    <i r="2">
      <x v="102"/>
    </i>
    <i>
      <x v="5"/>
    </i>
    <i r="1">
      <x v="3"/>
    </i>
    <i r="2">
      <x v="30"/>
    </i>
    <i r="2">
      <x v="98"/>
    </i>
    <i>
      <x v="6"/>
    </i>
    <i r="1">
      <x v="3"/>
    </i>
    <i r="2">
      <x v="4"/>
    </i>
    <i r="2">
      <x v="5"/>
    </i>
    <i r="2">
      <x v="6"/>
    </i>
    <i r="2">
      <x v="7"/>
    </i>
    <i r="2">
      <x v="9"/>
    </i>
    <i r="2">
      <x v="10"/>
    </i>
    <i r="2">
      <x v="32"/>
    </i>
    <i r="2">
      <x v="36"/>
    </i>
    <i r="2">
      <x v="40"/>
    </i>
    <i r="2">
      <x v="41"/>
    </i>
    <i r="2">
      <x v="42"/>
    </i>
    <i r="2">
      <x v="74"/>
    </i>
    <i r="2">
      <x v="75"/>
    </i>
    <i r="2">
      <x v="82"/>
    </i>
    <i r="2">
      <x v="83"/>
    </i>
    <i r="2">
      <x v="90"/>
    </i>
    <i r="2">
      <x v="91"/>
    </i>
    <i r="2">
      <x v="92"/>
    </i>
    <i r="2">
      <x v="93"/>
    </i>
    <i r="2">
      <x v="94"/>
    </i>
    <i r="2">
      <x v="95"/>
    </i>
    <i r="2">
      <x v="96"/>
    </i>
    <i r="2">
      <x v="99"/>
    </i>
    <i r="2">
      <x v="100"/>
    </i>
    <i>
      <x v="7"/>
    </i>
    <i r="1">
      <x v="1"/>
    </i>
    <i r="2">
      <x v="97"/>
    </i>
    <i r="1">
      <x v="3"/>
    </i>
    <i r="2">
      <x v="43"/>
    </i>
    <i>
      <x v="8"/>
    </i>
    <i r="1">
      <x v="1"/>
    </i>
    <i r="2">
      <x v="23"/>
    </i>
    <i r="2">
      <x v="24"/>
    </i>
    <i r="2">
      <x v="25"/>
    </i>
    <i r="2">
      <x v="26"/>
    </i>
    <i r="2">
      <x v="27"/>
    </i>
    <i>
      <x v="9"/>
    </i>
    <i r="1">
      <x v="6"/>
    </i>
    <i r="2">
      <x v="77"/>
    </i>
    <i r="2">
      <x v="85"/>
    </i>
    <i r="2">
      <x v="86"/>
    </i>
    <i>
      <x v="11"/>
    </i>
    <i r="1">
      <x/>
    </i>
    <i r="2">
      <x v="81"/>
    </i>
    <i>
      <x v="12"/>
    </i>
    <i r="1">
      <x v="3"/>
    </i>
    <i r="2">
      <x v="17"/>
    </i>
    <i r="2">
      <x v="22"/>
    </i>
    <i r="2">
      <x v="28"/>
    </i>
    <i r="2">
      <x v="52"/>
    </i>
    <i r="2">
      <x v="53"/>
    </i>
    <i r="2">
      <x v="84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2181">
      <pivotArea dataOnly="0" labelOnly="1" fieldPosition="0">
        <references count="1">
          <reference field="2" count="0"/>
        </references>
      </pivotArea>
    </format>
    <format dxfId="2180">
      <pivotArea dataOnly="0" labelOnly="1" fieldPosition="0">
        <references count="1">
          <reference field="2" count="0"/>
        </references>
      </pivotArea>
    </format>
    <format dxfId="2179">
      <pivotArea dataOnly="0" labelOnly="1" fieldPosition="0">
        <references count="1">
          <reference field="2" count="0"/>
        </references>
      </pivotArea>
    </format>
    <format dxfId="2178">
      <pivotArea dataOnly="0" labelOnly="1" grandRow="1" outline="0" fieldPosition="0"/>
    </format>
    <format dxfId="2177">
      <pivotArea dataOnly="0" labelOnly="1" grandRow="1" outline="0" fieldPosition="0"/>
    </format>
    <format dxfId="2176">
      <pivotArea dataOnly="0" labelOnly="1" grandRow="1" outline="0" fieldPosition="0"/>
    </format>
    <format dxfId="2175">
      <pivotArea dataOnly="0" labelOnly="1" fieldPosition="0">
        <references count="1">
          <reference field="3" count="0"/>
        </references>
      </pivotArea>
    </format>
    <format dxfId="2174">
      <pivotArea dataOnly="0" labelOnly="1" fieldPosition="0">
        <references count="1">
          <reference field="3" count="0"/>
        </references>
      </pivotArea>
    </format>
    <format dxfId="2173">
      <pivotArea dataOnly="0" labelOnly="1" fieldPosition="0">
        <references count="1">
          <reference field="3" count="0"/>
        </references>
      </pivotArea>
    </format>
    <format dxfId="2172">
      <pivotArea dataOnly="0" labelOnly="1" fieldPosition="0">
        <references count="1">
          <reference field="4" count="0"/>
        </references>
      </pivotArea>
    </format>
    <format dxfId="2171">
      <pivotArea dataOnly="0" labelOnly="1" fieldPosition="0">
        <references count="1">
          <reference field="4" count="0"/>
        </references>
      </pivotArea>
    </format>
    <format dxfId="2170">
      <pivotArea dataOnly="0" labelOnly="1" fieldPosition="0">
        <references count="1">
          <reference field="4" count="0"/>
        </references>
      </pivotArea>
    </format>
    <format dxfId="2169">
      <pivotArea dataOnly="0" labelOnly="1" fieldPosition="0">
        <references count="1">
          <reference field="3" count="0"/>
        </references>
      </pivotArea>
    </format>
    <format dxfId="2168">
      <pivotArea dataOnly="0" labelOnly="1" fieldPosition="0">
        <references count="1">
          <reference field="4" count="0"/>
        </references>
      </pivotArea>
    </format>
    <format dxfId="2167">
      <pivotArea dataOnly="0" labelOnly="1" fieldPosition="0">
        <references count="1">
          <reference field="4" count="0"/>
        </references>
      </pivotArea>
    </format>
    <format dxfId="2166">
      <pivotArea dataOnly="0" labelOnly="1" fieldPosition="0">
        <references count="1">
          <reference field="4" count="0"/>
        </references>
      </pivotArea>
    </format>
    <format dxfId="2165">
      <pivotArea outline="0" fieldPosition="0">
        <references count="1">
          <reference field="4294967294" count="1">
            <x v="0"/>
          </reference>
        </references>
      </pivotArea>
    </format>
    <format dxfId="2164">
      <pivotArea outline="0" fieldPosition="0">
        <references count="1">
          <reference field="4294967294" count="1">
            <x v="1"/>
          </reference>
        </references>
      </pivotArea>
    </format>
    <format dxfId="2163">
      <pivotArea outline="0" fieldPosition="0">
        <references count="1">
          <reference field="4294967294" count="1">
            <x v="2"/>
          </reference>
        </references>
      </pivotArea>
    </format>
    <format dxfId="2162">
      <pivotArea outline="0" fieldPosition="0">
        <references count="1">
          <reference field="4294967294" count="1">
            <x v="3"/>
          </reference>
        </references>
      </pivotArea>
    </format>
    <format dxfId="2161">
      <pivotArea outline="0" fieldPosition="0">
        <references count="1">
          <reference field="4294967294" count="1">
            <x v="4"/>
          </reference>
        </references>
      </pivotArea>
    </format>
    <format dxfId="2160">
      <pivotArea outline="0" fieldPosition="0">
        <references count="1">
          <reference field="4294967294" count="1">
            <x v="5"/>
          </reference>
        </references>
      </pivotArea>
    </format>
    <format dxfId="2159">
      <pivotArea outline="0" fieldPosition="0">
        <references count="1">
          <reference field="4294967294" count="1">
            <x v="6"/>
          </reference>
        </references>
      </pivotArea>
    </format>
    <format dxfId="2158">
      <pivotArea outline="0" fieldPosition="0">
        <references count="1">
          <reference field="4294967294" count="1">
            <x v="7"/>
          </reference>
        </references>
      </pivotArea>
    </format>
    <format dxfId="2157">
      <pivotArea outline="0" fieldPosition="0">
        <references count="1">
          <reference field="4294967294" count="1">
            <x v="8"/>
          </reference>
        </references>
      </pivotArea>
    </format>
    <format dxfId="2156">
      <pivotArea outline="0" fieldPosition="0">
        <references count="1">
          <reference field="4294967294" count="1">
            <x v="9"/>
          </reference>
        </references>
      </pivotArea>
    </format>
    <format dxfId="2155">
      <pivotArea outline="0" fieldPosition="0">
        <references count="1">
          <reference field="4294967294" count="1">
            <x v="11"/>
          </reference>
        </references>
      </pivotArea>
    </format>
    <format dxfId="2154">
      <pivotArea outline="0" fieldPosition="0">
        <references count="1">
          <reference field="4294967294" count="1">
            <x v="12"/>
          </reference>
        </references>
      </pivotArea>
    </format>
    <format dxfId="2153">
      <pivotArea outline="0" fieldPosition="0">
        <references count="1">
          <reference field="4294967294" count="1">
            <x v="13"/>
          </reference>
        </references>
      </pivotArea>
    </format>
    <format dxfId="2152">
      <pivotArea outline="0" fieldPosition="0">
        <references count="1">
          <reference field="4294967294" count="1">
            <x v="10"/>
          </reference>
        </references>
      </pivotArea>
    </format>
    <format dxfId="2151">
      <pivotArea outline="0" fieldPosition="0">
        <references count="1">
          <reference field="4294967294" count="1">
            <x v="14"/>
          </reference>
        </references>
      </pivotArea>
    </format>
    <format dxfId="2150">
      <pivotArea dataOnly="0" outline="0" fieldPosition="0">
        <references count="1">
          <reference field="4294967294" count="1">
            <x v="0"/>
          </reference>
        </references>
      </pivotArea>
    </format>
    <format dxfId="2149">
      <pivotArea dataOnly="0" outline="0" fieldPosition="0">
        <references count="1">
          <reference field="4294967294" count="1">
            <x v="0"/>
          </reference>
        </references>
      </pivotArea>
    </format>
    <format dxfId="2148">
      <pivotArea dataOnly="0" outline="0" fieldPosition="0">
        <references count="1">
          <reference field="4294967294" count="1">
            <x v="0"/>
          </reference>
        </references>
      </pivotArea>
    </format>
    <format dxfId="2147">
      <pivotArea dataOnly="0" outline="0" fieldPosition="0">
        <references count="1">
          <reference field="4294967294" count="1">
            <x v="1"/>
          </reference>
        </references>
      </pivotArea>
    </format>
    <format dxfId="2146">
      <pivotArea dataOnly="0" outline="0" fieldPosition="0">
        <references count="1">
          <reference field="4294967294" count="1">
            <x v="1"/>
          </reference>
        </references>
      </pivotArea>
    </format>
    <format dxfId="2145">
      <pivotArea dataOnly="0" outline="0" fieldPosition="0">
        <references count="1">
          <reference field="4294967294" count="1">
            <x v="1"/>
          </reference>
        </references>
      </pivotArea>
    </format>
    <format dxfId="2144">
      <pivotArea dataOnly="0" outline="0" fieldPosition="0">
        <references count="1">
          <reference field="4294967294" count="1">
            <x v="0"/>
          </reference>
        </references>
      </pivotArea>
    </format>
    <format dxfId="2143">
      <pivotArea dataOnly="0" outline="0" fieldPosition="0">
        <references count="1">
          <reference field="4294967294" count="1">
            <x v="1"/>
          </reference>
        </references>
      </pivotArea>
    </format>
    <format dxfId="2142">
      <pivotArea dataOnly="0" outline="0" fieldPosition="0">
        <references count="1">
          <reference field="4294967294" count="1">
            <x v="2"/>
          </reference>
        </references>
      </pivotArea>
    </format>
    <format dxfId="2141">
      <pivotArea dataOnly="0" outline="0" fieldPosition="0">
        <references count="1">
          <reference field="4294967294" count="1">
            <x v="2"/>
          </reference>
        </references>
      </pivotArea>
    </format>
    <format dxfId="2140">
      <pivotArea dataOnly="0" outline="0" fieldPosition="0">
        <references count="1">
          <reference field="4294967294" count="1">
            <x v="2"/>
          </reference>
        </references>
      </pivotArea>
    </format>
    <format dxfId="2139">
      <pivotArea dataOnly="0" outline="0" fieldPosition="0">
        <references count="1">
          <reference field="4294967294" count="1">
            <x v="2"/>
          </reference>
        </references>
      </pivotArea>
    </format>
    <format dxfId="2138">
      <pivotArea dataOnly="0" outline="0" fieldPosition="0">
        <references count="1">
          <reference field="4294967294" count="1">
            <x v="3"/>
          </reference>
        </references>
      </pivotArea>
    </format>
    <format dxfId="2137">
      <pivotArea dataOnly="0" outline="0" fieldPosition="0">
        <references count="1">
          <reference field="4294967294" count="1">
            <x v="3"/>
          </reference>
        </references>
      </pivotArea>
    </format>
    <format dxfId="2136">
      <pivotArea dataOnly="0" outline="0" fieldPosition="0">
        <references count="1">
          <reference field="4294967294" count="1">
            <x v="3"/>
          </reference>
        </references>
      </pivotArea>
    </format>
    <format dxfId="2135">
      <pivotArea dataOnly="0" outline="0" fieldPosition="0">
        <references count="1">
          <reference field="4294967294" count="1">
            <x v="3"/>
          </reference>
        </references>
      </pivotArea>
    </format>
    <format dxfId="2134">
      <pivotArea dataOnly="0" outline="0" fieldPosition="0">
        <references count="1">
          <reference field="4294967294" count="1">
            <x v="4"/>
          </reference>
        </references>
      </pivotArea>
    </format>
    <format dxfId="2133">
      <pivotArea dataOnly="0" outline="0" fieldPosition="0">
        <references count="1">
          <reference field="4294967294" count="1">
            <x v="4"/>
          </reference>
        </references>
      </pivotArea>
    </format>
    <format dxfId="2132">
      <pivotArea dataOnly="0" outline="0" fieldPosition="0">
        <references count="1">
          <reference field="4294967294" count="1">
            <x v="4"/>
          </reference>
        </references>
      </pivotArea>
    </format>
    <format dxfId="2131">
      <pivotArea dataOnly="0" outline="0" fieldPosition="0">
        <references count="1">
          <reference field="4294967294" count="1">
            <x v="4"/>
          </reference>
        </references>
      </pivotArea>
    </format>
    <format dxfId="2130">
      <pivotArea dataOnly="0" outline="0" fieldPosition="0">
        <references count="1">
          <reference field="4294967294" count="1">
            <x v="5"/>
          </reference>
        </references>
      </pivotArea>
    </format>
    <format dxfId="2129">
      <pivotArea dataOnly="0" outline="0" fieldPosition="0">
        <references count="1">
          <reference field="4294967294" count="1">
            <x v="5"/>
          </reference>
        </references>
      </pivotArea>
    </format>
    <format dxfId="2128">
      <pivotArea dataOnly="0" outline="0" fieldPosition="0">
        <references count="1">
          <reference field="4294967294" count="1">
            <x v="5"/>
          </reference>
        </references>
      </pivotArea>
    </format>
    <format dxfId="2127">
      <pivotArea dataOnly="0" outline="0" fieldPosition="0">
        <references count="1">
          <reference field="4294967294" count="1">
            <x v="5"/>
          </reference>
        </references>
      </pivotArea>
    </format>
    <format dxfId="2126">
      <pivotArea dataOnly="0" outline="0" fieldPosition="0">
        <references count="1">
          <reference field="4294967294" count="1">
            <x v="6"/>
          </reference>
        </references>
      </pivotArea>
    </format>
    <format dxfId="2125">
      <pivotArea dataOnly="0" outline="0" fieldPosition="0">
        <references count="1">
          <reference field="4294967294" count="1">
            <x v="6"/>
          </reference>
        </references>
      </pivotArea>
    </format>
    <format dxfId="2124">
      <pivotArea dataOnly="0" outline="0" fieldPosition="0">
        <references count="1">
          <reference field="4294967294" count="1">
            <x v="6"/>
          </reference>
        </references>
      </pivotArea>
    </format>
    <format dxfId="2123">
      <pivotArea dataOnly="0" outline="0" fieldPosition="0">
        <references count="1">
          <reference field="4294967294" count="1">
            <x v="6"/>
          </reference>
        </references>
      </pivotArea>
    </format>
    <format dxfId="2122">
      <pivotArea dataOnly="0" outline="0" fieldPosition="0">
        <references count="1">
          <reference field="4294967294" count="1">
            <x v="7"/>
          </reference>
        </references>
      </pivotArea>
    </format>
    <format dxfId="2121">
      <pivotArea dataOnly="0" outline="0" fieldPosition="0">
        <references count="1">
          <reference field="4294967294" count="1">
            <x v="7"/>
          </reference>
        </references>
      </pivotArea>
    </format>
    <format dxfId="2120">
      <pivotArea dataOnly="0" outline="0" fieldPosition="0">
        <references count="1">
          <reference field="4294967294" count="1">
            <x v="7"/>
          </reference>
        </references>
      </pivotArea>
    </format>
    <format dxfId="2119">
      <pivotArea dataOnly="0" outline="0" fieldPosition="0">
        <references count="1">
          <reference field="4294967294" count="1">
            <x v="7"/>
          </reference>
        </references>
      </pivotArea>
    </format>
    <format dxfId="2118">
      <pivotArea dataOnly="0" outline="0" fieldPosition="0">
        <references count="1">
          <reference field="4294967294" count="1">
            <x v="8"/>
          </reference>
        </references>
      </pivotArea>
    </format>
    <format dxfId="2117">
      <pivotArea dataOnly="0" outline="0" fieldPosition="0">
        <references count="1">
          <reference field="4294967294" count="1">
            <x v="8"/>
          </reference>
        </references>
      </pivotArea>
    </format>
    <format dxfId="2116">
      <pivotArea dataOnly="0" outline="0" fieldPosition="0">
        <references count="1">
          <reference field="4294967294" count="1">
            <x v="8"/>
          </reference>
        </references>
      </pivotArea>
    </format>
    <format dxfId="2115">
      <pivotArea dataOnly="0" outline="0" fieldPosition="0">
        <references count="1">
          <reference field="4294967294" count="1">
            <x v="8"/>
          </reference>
        </references>
      </pivotArea>
    </format>
    <format dxfId="2114">
      <pivotArea dataOnly="0" outline="0" fieldPosition="0">
        <references count="1">
          <reference field="4294967294" count="1">
            <x v="9"/>
          </reference>
        </references>
      </pivotArea>
    </format>
    <format dxfId="2113">
      <pivotArea dataOnly="0" outline="0" fieldPosition="0">
        <references count="1">
          <reference field="4294967294" count="1">
            <x v="9"/>
          </reference>
        </references>
      </pivotArea>
    </format>
    <format dxfId="2112">
      <pivotArea dataOnly="0" outline="0" fieldPosition="0">
        <references count="1">
          <reference field="4294967294" count="1">
            <x v="9"/>
          </reference>
        </references>
      </pivotArea>
    </format>
    <format dxfId="2111">
      <pivotArea dataOnly="0" outline="0" fieldPosition="0">
        <references count="1">
          <reference field="4294967294" count="1">
            <x v="9"/>
          </reference>
        </references>
      </pivotArea>
    </format>
    <format dxfId="2110">
      <pivotArea dataOnly="0" outline="0" fieldPosition="0">
        <references count="1">
          <reference field="4294967294" count="1">
            <x v="9"/>
          </reference>
        </references>
      </pivotArea>
    </format>
    <format dxfId="2109">
      <pivotArea dataOnly="0" outline="0" fieldPosition="0">
        <references count="1">
          <reference field="4294967294" count="1">
            <x v="9"/>
          </reference>
        </references>
      </pivotArea>
    </format>
    <format dxfId="2108">
      <pivotArea dataOnly="0" outline="0" fieldPosition="0">
        <references count="1">
          <reference field="4294967294" count="1">
            <x v="10"/>
          </reference>
        </references>
      </pivotArea>
    </format>
    <format dxfId="2107">
      <pivotArea dataOnly="0" outline="0" fieldPosition="0">
        <references count="1">
          <reference field="4294967294" count="1">
            <x v="10"/>
          </reference>
        </references>
      </pivotArea>
    </format>
    <format dxfId="2106">
      <pivotArea dataOnly="0" outline="0" fieldPosition="0">
        <references count="1">
          <reference field="4294967294" count="1">
            <x v="10"/>
          </reference>
        </references>
      </pivotArea>
    </format>
    <format dxfId="2105">
      <pivotArea dataOnly="0" outline="0" fieldPosition="0">
        <references count="1">
          <reference field="4294967294" count="1">
            <x v="10"/>
          </reference>
        </references>
      </pivotArea>
    </format>
    <format dxfId="2104">
      <pivotArea dataOnly="0" outline="0" fieldPosition="0">
        <references count="1">
          <reference field="4294967294" count="1">
            <x v="11"/>
          </reference>
        </references>
      </pivotArea>
    </format>
    <format dxfId="2103">
      <pivotArea dataOnly="0" outline="0" fieldPosition="0">
        <references count="1">
          <reference field="4294967294" count="1">
            <x v="11"/>
          </reference>
        </references>
      </pivotArea>
    </format>
    <format dxfId="2102">
      <pivotArea dataOnly="0" outline="0" fieldPosition="0">
        <references count="1">
          <reference field="4294967294" count="1">
            <x v="11"/>
          </reference>
        </references>
      </pivotArea>
    </format>
    <format dxfId="2101">
      <pivotArea dataOnly="0" outline="0" fieldPosition="0">
        <references count="1">
          <reference field="4294967294" count="1">
            <x v="11"/>
          </reference>
        </references>
      </pivotArea>
    </format>
    <format dxfId="2100">
      <pivotArea dataOnly="0" outline="0" fieldPosition="0">
        <references count="1">
          <reference field="4294967294" count="1">
            <x v="12"/>
          </reference>
        </references>
      </pivotArea>
    </format>
    <format dxfId="2099">
      <pivotArea dataOnly="0" outline="0" fieldPosition="0">
        <references count="1">
          <reference field="4294967294" count="1">
            <x v="12"/>
          </reference>
        </references>
      </pivotArea>
    </format>
    <format dxfId="2098">
      <pivotArea dataOnly="0" outline="0" fieldPosition="0">
        <references count="1">
          <reference field="4294967294" count="1">
            <x v="12"/>
          </reference>
        </references>
      </pivotArea>
    </format>
    <format dxfId="2097">
      <pivotArea dataOnly="0" outline="0" fieldPosition="0">
        <references count="1">
          <reference field="4294967294" count="1">
            <x v="12"/>
          </reference>
        </references>
      </pivotArea>
    </format>
    <format dxfId="2096">
      <pivotArea dataOnly="0" outline="0" fieldPosition="0">
        <references count="1">
          <reference field="4294967294" count="1">
            <x v="13"/>
          </reference>
        </references>
      </pivotArea>
    </format>
    <format dxfId="2095">
      <pivotArea dataOnly="0" outline="0" fieldPosition="0">
        <references count="1">
          <reference field="4294967294" count="1">
            <x v="13"/>
          </reference>
        </references>
      </pivotArea>
    </format>
    <format dxfId="2094">
      <pivotArea dataOnly="0" outline="0" fieldPosition="0">
        <references count="1">
          <reference field="4294967294" count="1">
            <x v="13"/>
          </reference>
        </references>
      </pivotArea>
    </format>
    <format dxfId="2093">
      <pivotArea dataOnly="0" outline="0" fieldPosition="0">
        <references count="1">
          <reference field="4294967294" count="1">
            <x v="13"/>
          </reference>
        </references>
      </pivotArea>
    </format>
    <format dxfId="2092">
      <pivotArea dataOnly="0" outline="0" fieldPosition="0">
        <references count="1">
          <reference field="4294967294" count="1">
            <x v="14"/>
          </reference>
        </references>
      </pivotArea>
    </format>
    <format dxfId="2091">
      <pivotArea dataOnly="0" outline="0" fieldPosition="0">
        <references count="1">
          <reference field="4294967294" count="1">
            <x v="14"/>
          </reference>
        </references>
      </pivotArea>
    </format>
    <format dxfId="2090">
      <pivotArea dataOnly="0" outline="0" fieldPosition="0">
        <references count="1">
          <reference field="4294967294" count="1">
            <x v="14"/>
          </reference>
        </references>
      </pivotArea>
    </format>
    <format dxfId="2089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СводнаяТаблица50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281:S295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4">
    <i>
      <x v="6"/>
    </i>
    <i r="1">
      <x v="3"/>
    </i>
    <i r="2">
      <x v="4"/>
    </i>
    <i r="2">
      <x v="6"/>
    </i>
    <i r="2">
      <x v="40"/>
    </i>
    <i r="2">
      <x v="82"/>
    </i>
    <i r="2">
      <x v="90"/>
    </i>
    <i r="2">
      <x v="91"/>
    </i>
    <i r="2">
      <x v="92"/>
    </i>
    <i r="2">
      <x v="93"/>
    </i>
    <i>
      <x v="8"/>
    </i>
    <i r="1">
      <x v="1"/>
    </i>
    <i r="2">
      <x v="26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455">
      <pivotArea dataOnly="0" labelOnly="1" fieldPosition="0">
        <references count="1">
          <reference field="2" count="0"/>
        </references>
      </pivotArea>
    </format>
    <format dxfId="454">
      <pivotArea dataOnly="0" labelOnly="1" fieldPosition="0">
        <references count="1">
          <reference field="2" count="0"/>
        </references>
      </pivotArea>
    </format>
    <format dxfId="453">
      <pivotArea dataOnly="0" labelOnly="1" fieldPosition="0">
        <references count="1">
          <reference field="2" count="0"/>
        </references>
      </pivotArea>
    </format>
    <format dxfId="452">
      <pivotArea dataOnly="0" labelOnly="1" grandRow="1" outline="0" fieldPosition="0"/>
    </format>
    <format dxfId="451">
      <pivotArea dataOnly="0" labelOnly="1" grandRow="1" outline="0" fieldPosition="0"/>
    </format>
    <format dxfId="450">
      <pivotArea dataOnly="0" labelOnly="1" grandRow="1" outline="0" fieldPosition="0"/>
    </format>
    <format dxfId="449">
      <pivotArea dataOnly="0" labelOnly="1" fieldPosition="0">
        <references count="1">
          <reference field="3" count="0"/>
        </references>
      </pivotArea>
    </format>
    <format dxfId="448">
      <pivotArea dataOnly="0" labelOnly="1" fieldPosition="0">
        <references count="1">
          <reference field="3" count="0"/>
        </references>
      </pivotArea>
    </format>
    <format dxfId="447">
      <pivotArea dataOnly="0" labelOnly="1" fieldPosition="0">
        <references count="1">
          <reference field="3" count="0"/>
        </references>
      </pivotArea>
    </format>
    <format dxfId="446">
      <pivotArea dataOnly="0" labelOnly="1" fieldPosition="0">
        <references count="1">
          <reference field="4" count="0"/>
        </references>
      </pivotArea>
    </format>
    <format dxfId="445">
      <pivotArea dataOnly="0" labelOnly="1" fieldPosition="0">
        <references count="1">
          <reference field="4" count="0"/>
        </references>
      </pivotArea>
    </format>
    <format dxfId="444">
      <pivotArea dataOnly="0" labelOnly="1" fieldPosition="0">
        <references count="1">
          <reference field="4" count="0"/>
        </references>
      </pivotArea>
    </format>
    <format dxfId="443">
      <pivotArea dataOnly="0" labelOnly="1" fieldPosition="0">
        <references count="1">
          <reference field="3" count="0"/>
        </references>
      </pivotArea>
    </format>
    <format dxfId="442">
      <pivotArea dataOnly="0" labelOnly="1" fieldPosition="0">
        <references count="1">
          <reference field="4" count="0"/>
        </references>
      </pivotArea>
    </format>
    <format dxfId="441">
      <pivotArea dataOnly="0" labelOnly="1" fieldPosition="0">
        <references count="1">
          <reference field="4" count="0"/>
        </references>
      </pivotArea>
    </format>
    <format dxfId="440">
      <pivotArea dataOnly="0" labelOnly="1" fieldPosition="0">
        <references count="1">
          <reference field="4" count="0"/>
        </references>
      </pivotArea>
    </format>
    <format dxfId="439">
      <pivotArea outline="0" fieldPosition="0">
        <references count="1">
          <reference field="4294967294" count="1">
            <x v="0"/>
          </reference>
        </references>
      </pivotArea>
    </format>
    <format dxfId="438">
      <pivotArea outline="0" fieldPosition="0">
        <references count="1">
          <reference field="4294967294" count="1">
            <x v="1"/>
          </reference>
        </references>
      </pivotArea>
    </format>
    <format dxfId="437">
      <pivotArea outline="0" fieldPosition="0">
        <references count="1">
          <reference field="4294967294" count="1">
            <x v="2"/>
          </reference>
        </references>
      </pivotArea>
    </format>
    <format dxfId="436">
      <pivotArea outline="0" fieldPosition="0">
        <references count="1">
          <reference field="4294967294" count="1">
            <x v="3"/>
          </reference>
        </references>
      </pivotArea>
    </format>
    <format dxfId="435">
      <pivotArea outline="0" fieldPosition="0">
        <references count="1">
          <reference field="4294967294" count="1">
            <x v="4"/>
          </reference>
        </references>
      </pivotArea>
    </format>
    <format dxfId="434">
      <pivotArea outline="0" fieldPosition="0">
        <references count="1">
          <reference field="4294967294" count="1">
            <x v="5"/>
          </reference>
        </references>
      </pivotArea>
    </format>
    <format dxfId="433">
      <pivotArea outline="0" fieldPosition="0">
        <references count="1">
          <reference field="4294967294" count="1">
            <x v="6"/>
          </reference>
        </references>
      </pivotArea>
    </format>
    <format dxfId="432">
      <pivotArea outline="0" fieldPosition="0">
        <references count="1">
          <reference field="4294967294" count="1">
            <x v="7"/>
          </reference>
        </references>
      </pivotArea>
    </format>
    <format dxfId="431">
      <pivotArea outline="0" fieldPosition="0">
        <references count="1">
          <reference field="4294967294" count="1">
            <x v="8"/>
          </reference>
        </references>
      </pivotArea>
    </format>
    <format dxfId="430">
      <pivotArea outline="0" fieldPosition="0">
        <references count="1">
          <reference field="4294967294" count="1">
            <x v="9"/>
          </reference>
        </references>
      </pivotArea>
    </format>
    <format dxfId="429">
      <pivotArea outline="0" fieldPosition="0">
        <references count="1">
          <reference field="4294967294" count="1">
            <x v="11"/>
          </reference>
        </references>
      </pivotArea>
    </format>
    <format dxfId="428">
      <pivotArea outline="0" fieldPosition="0">
        <references count="1">
          <reference field="4294967294" count="1">
            <x v="12"/>
          </reference>
        </references>
      </pivotArea>
    </format>
    <format dxfId="427">
      <pivotArea outline="0" fieldPosition="0">
        <references count="1">
          <reference field="4294967294" count="1">
            <x v="13"/>
          </reference>
        </references>
      </pivotArea>
    </format>
    <format dxfId="426">
      <pivotArea outline="0" fieldPosition="0">
        <references count="1">
          <reference field="4294967294" count="1">
            <x v="10"/>
          </reference>
        </references>
      </pivotArea>
    </format>
    <format dxfId="425">
      <pivotArea outline="0" fieldPosition="0">
        <references count="1">
          <reference field="4294967294" count="1">
            <x v="14"/>
          </reference>
        </references>
      </pivotArea>
    </format>
    <format dxfId="424">
      <pivotArea dataOnly="0" outline="0" fieldPosition="0">
        <references count="1">
          <reference field="4294967294" count="1">
            <x v="0"/>
          </reference>
        </references>
      </pivotArea>
    </format>
    <format dxfId="423">
      <pivotArea dataOnly="0" outline="0" fieldPosition="0">
        <references count="1">
          <reference field="4294967294" count="1">
            <x v="0"/>
          </reference>
        </references>
      </pivotArea>
    </format>
    <format dxfId="422">
      <pivotArea dataOnly="0" outline="0" fieldPosition="0">
        <references count="1">
          <reference field="4294967294" count="1">
            <x v="0"/>
          </reference>
        </references>
      </pivotArea>
    </format>
    <format dxfId="421">
      <pivotArea dataOnly="0" outline="0" fieldPosition="0">
        <references count="1">
          <reference field="4294967294" count="1">
            <x v="1"/>
          </reference>
        </references>
      </pivotArea>
    </format>
    <format dxfId="420">
      <pivotArea dataOnly="0" outline="0" fieldPosition="0">
        <references count="1">
          <reference field="4294967294" count="1">
            <x v="1"/>
          </reference>
        </references>
      </pivotArea>
    </format>
    <format dxfId="419">
      <pivotArea dataOnly="0" outline="0" fieldPosition="0">
        <references count="1">
          <reference field="4294967294" count="1">
            <x v="1"/>
          </reference>
        </references>
      </pivotArea>
    </format>
    <format dxfId="418">
      <pivotArea dataOnly="0" outline="0" fieldPosition="0">
        <references count="1">
          <reference field="4294967294" count="1">
            <x v="0"/>
          </reference>
        </references>
      </pivotArea>
    </format>
    <format dxfId="417">
      <pivotArea dataOnly="0" outline="0" fieldPosition="0">
        <references count="1">
          <reference field="4294967294" count="1">
            <x v="1"/>
          </reference>
        </references>
      </pivotArea>
    </format>
    <format dxfId="416">
      <pivotArea dataOnly="0" outline="0" fieldPosition="0">
        <references count="1">
          <reference field="4294967294" count="1">
            <x v="2"/>
          </reference>
        </references>
      </pivotArea>
    </format>
    <format dxfId="415">
      <pivotArea dataOnly="0" outline="0" fieldPosition="0">
        <references count="1">
          <reference field="4294967294" count="1">
            <x v="2"/>
          </reference>
        </references>
      </pivotArea>
    </format>
    <format dxfId="414">
      <pivotArea dataOnly="0" outline="0" fieldPosition="0">
        <references count="1">
          <reference field="4294967294" count="1">
            <x v="2"/>
          </reference>
        </references>
      </pivotArea>
    </format>
    <format dxfId="413">
      <pivotArea dataOnly="0" outline="0" fieldPosition="0">
        <references count="1">
          <reference field="4294967294" count="1">
            <x v="2"/>
          </reference>
        </references>
      </pivotArea>
    </format>
    <format dxfId="412">
      <pivotArea dataOnly="0" outline="0" fieldPosition="0">
        <references count="1">
          <reference field="4294967294" count="1">
            <x v="3"/>
          </reference>
        </references>
      </pivotArea>
    </format>
    <format dxfId="411">
      <pivotArea dataOnly="0" outline="0" fieldPosition="0">
        <references count="1">
          <reference field="4294967294" count="1">
            <x v="3"/>
          </reference>
        </references>
      </pivotArea>
    </format>
    <format dxfId="410">
      <pivotArea dataOnly="0" outline="0" fieldPosition="0">
        <references count="1">
          <reference field="4294967294" count="1">
            <x v="3"/>
          </reference>
        </references>
      </pivotArea>
    </format>
    <format dxfId="409">
      <pivotArea dataOnly="0" outline="0" fieldPosition="0">
        <references count="1">
          <reference field="4294967294" count="1">
            <x v="3"/>
          </reference>
        </references>
      </pivotArea>
    </format>
    <format dxfId="408">
      <pivotArea dataOnly="0" outline="0" fieldPosition="0">
        <references count="1">
          <reference field="4294967294" count="1">
            <x v="4"/>
          </reference>
        </references>
      </pivotArea>
    </format>
    <format dxfId="407">
      <pivotArea dataOnly="0" outline="0" fieldPosition="0">
        <references count="1">
          <reference field="4294967294" count="1">
            <x v="4"/>
          </reference>
        </references>
      </pivotArea>
    </format>
    <format dxfId="406">
      <pivotArea dataOnly="0" outline="0" fieldPosition="0">
        <references count="1">
          <reference field="4294967294" count="1">
            <x v="4"/>
          </reference>
        </references>
      </pivotArea>
    </format>
    <format dxfId="405">
      <pivotArea dataOnly="0" outline="0" fieldPosition="0">
        <references count="1">
          <reference field="4294967294" count="1">
            <x v="4"/>
          </reference>
        </references>
      </pivotArea>
    </format>
    <format dxfId="404">
      <pivotArea dataOnly="0" outline="0" fieldPosition="0">
        <references count="1">
          <reference field="4294967294" count="1">
            <x v="5"/>
          </reference>
        </references>
      </pivotArea>
    </format>
    <format dxfId="403">
      <pivotArea dataOnly="0" outline="0" fieldPosition="0">
        <references count="1">
          <reference field="4294967294" count="1">
            <x v="5"/>
          </reference>
        </references>
      </pivotArea>
    </format>
    <format dxfId="402">
      <pivotArea dataOnly="0" outline="0" fieldPosition="0">
        <references count="1">
          <reference field="4294967294" count="1">
            <x v="5"/>
          </reference>
        </references>
      </pivotArea>
    </format>
    <format dxfId="401">
      <pivotArea dataOnly="0" outline="0" fieldPosition="0">
        <references count="1">
          <reference field="4294967294" count="1">
            <x v="5"/>
          </reference>
        </references>
      </pivotArea>
    </format>
    <format dxfId="400">
      <pivotArea dataOnly="0" outline="0" fieldPosition="0">
        <references count="1">
          <reference field="4294967294" count="1">
            <x v="6"/>
          </reference>
        </references>
      </pivotArea>
    </format>
    <format dxfId="399">
      <pivotArea dataOnly="0" outline="0" fieldPosition="0">
        <references count="1">
          <reference field="4294967294" count="1">
            <x v="6"/>
          </reference>
        </references>
      </pivotArea>
    </format>
    <format dxfId="398">
      <pivotArea dataOnly="0" outline="0" fieldPosition="0">
        <references count="1">
          <reference field="4294967294" count="1">
            <x v="6"/>
          </reference>
        </references>
      </pivotArea>
    </format>
    <format dxfId="397">
      <pivotArea dataOnly="0" outline="0" fieldPosition="0">
        <references count="1">
          <reference field="4294967294" count="1">
            <x v="6"/>
          </reference>
        </references>
      </pivotArea>
    </format>
    <format dxfId="396">
      <pivotArea dataOnly="0" outline="0" fieldPosition="0">
        <references count="1">
          <reference field="4294967294" count="1">
            <x v="7"/>
          </reference>
        </references>
      </pivotArea>
    </format>
    <format dxfId="395">
      <pivotArea dataOnly="0" outline="0" fieldPosition="0">
        <references count="1">
          <reference field="4294967294" count="1">
            <x v="7"/>
          </reference>
        </references>
      </pivotArea>
    </format>
    <format dxfId="394">
      <pivotArea dataOnly="0" outline="0" fieldPosition="0">
        <references count="1">
          <reference field="4294967294" count="1">
            <x v="7"/>
          </reference>
        </references>
      </pivotArea>
    </format>
    <format dxfId="393">
      <pivotArea dataOnly="0" outline="0" fieldPosition="0">
        <references count="1">
          <reference field="4294967294" count="1">
            <x v="7"/>
          </reference>
        </references>
      </pivotArea>
    </format>
    <format dxfId="392">
      <pivotArea dataOnly="0" outline="0" fieldPosition="0">
        <references count="1">
          <reference field="4294967294" count="1">
            <x v="8"/>
          </reference>
        </references>
      </pivotArea>
    </format>
    <format dxfId="391">
      <pivotArea dataOnly="0" outline="0" fieldPosition="0">
        <references count="1">
          <reference field="4294967294" count="1">
            <x v="8"/>
          </reference>
        </references>
      </pivotArea>
    </format>
    <format dxfId="390">
      <pivotArea dataOnly="0" outline="0" fieldPosition="0">
        <references count="1">
          <reference field="4294967294" count="1">
            <x v="8"/>
          </reference>
        </references>
      </pivotArea>
    </format>
    <format dxfId="389">
      <pivotArea dataOnly="0" outline="0" fieldPosition="0">
        <references count="1">
          <reference field="4294967294" count="1">
            <x v="8"/>
          </reference>
        </references>
      </pivotArea>
    </format>
    <format dxfId="388">
      <pivotArea dataOnly="0" outline="0" fieldPosition="0">
        <references count="1">
          <reference field="4294967294" count="1">
            <x v="9"/>
          </reference>
        </references>
      </pivotArea>
    </format>
    <format dxfId="387">
      <pivotArea dataOnly="0" outline="0" fieldPosition="0">
        <references count="1">
          <reference field="4294967294" count="1">
            <x v="9"/>
          </reference>
        </references>
      </pivotArea>
    </format>
    <format dxfId="386">
      <pivotArea dataOnly="0" outline="0" fieldPosition="0">
        <references count="1">
          <reference field="4294967294" count="1">
            <x v="9"/>
          </reference>
        </references>
      </pivotArea>
    </format>
    <format dxfId="385">
      <pivotArea dataOnly="0" outline="0" fieldPosition="0">
        <references count="1">
          <reference field="4294967294" count="1">
            <x v="9"/>
          </reference>
        </references>
      </pivotArea>
    </format>
    <format dxfId="384">
      <pivotArea dataOnly="0" outline="0" fieldPosition="0">
        <references count="1">
          <reference field="4294967294" count="1">
            <x v="9"/>
          </reference>
        </references>
      </pivotArea>
    </format>
    <format dxfId="383">
      <pivotArea dataOnly="0" outline="0" fieldPosition="0">
        <references count="1">
          <reference field="4294967294" count="1">
            <x v="9"/>
          </reference>
        </references>
      </pivotArea>
    </format>
    <format dxfId="382">
      <pivotArea dataOnly="0" outline="0" fieldPosition="0">
        <references count="1">
          <reference field="4294967294" count="1">
            <x v="10"/>
          </reference>
        </references>
      </pivotArea>
    </format>
    <format dxfId="381">
      <pivotArea dataOnly="0" outline="0" fieldPosition="0">
        <references count="1">
          <reference field="4294967294" count="1">
            <x v="10"/>
          </reference>
        </references>
      </pivotArea>
    </format>
    <format dxfId="380">
      <pivotArea dataOnly="0" outline="0" fieldPosition="0">
        <references count="1">
          <reference field="4294967294" count="1">
            <x v="10"/>
          </reference>
        </references>
      </pivotArea>
    </format>
    <format dxfId="379">
      <pivotArea dataOnly="0" outline="0" fieldPosition="0">
        <references count="1">
          <reference field="4294967294" count="1">
            <x v="10"/>
          </reference>
        </references>
      </pivotArea>
    </format>
    <format dxfId="378">
      <pivotArea dataOnly="0" outline="0" fieldPosition="0">
        <references count="1">
          <reference field="4294967294" count="1">
            <x v="11"/>
          </reference>
        </references>
      </pivotArea>
    </format>
    <format dxfId="377">
      <pivotArea dataOnly="0" outline="0" fieldPosition="0">
        <references count="1">
          <reference field="4294967294" count="1">
            <x v="11"/>
          </reference>
        </references>
      </pivotArea>
    </format>
    <format dxfId="376">
      <pivotArea dataOnly="0" outline="0" fieldPosition="0">
        <references count="1">
          <reference field="4294967294" count="1">
            <x v="11"/>
          </reference>
        </references>
      </pivotArea>
    </format>
    <format dxfId="375">
      <pivotArea dataOnly="0" outline="0" fieldPosition="0">
        <references count="1">
          <reference field="4294967294" count="1">
            <x v="11"/>
          </reference>
        </references>
      </pivotArea>
    </format>
    <format dxfId="374">
      <pivotArea dataOnly="0" outline="0" fieldPosition="0">
        <references count="1">
          <reference field="4294967294" count="1">
            <x v="12"/>
          </reference>
        </references>
      </pivotArea>
    </format>
    <format dxfId="373">
      <pivotArea dataOnly="0" outline="0" fieldPosition="0">
        <references count="1">
          <reference field="4294967294" count="1">
            <x v="12"/>
          </reference>
        </references>
      </pivotArea>
    </format>
    <format dxfId="372">
      <pivotArea dataOnly="0" outline="0" fieldPosition="0">
        <references count="1">
          <reference field="4294967294" count="1">
            <x v="12"/>
          </reference>
        </references>
      </pivotArea>
    </format>
    <format dxfId="371">
      <pivotArea dataOnly="0" outline="0" fieldPosition="0">
        <references count="1">
          <reference field="4294967294" count="1">
            <x v="12"/>
          </reference>
        </references>
      </pivotArea>
    </format>
    <format dxfId="370">
      <pivotArea dataOnly="0" outline="0" fieldPosition="0">
        <references count="1">
          <reference field="4294967294" count="1">
            <x v="13"/>
          </reference>
        </references>
      </pivotArea>
    </format>
    <format dxfId="369">
      <pivotArea dataOnly="0" outline="0" fieldPosition="0">
        <references count="1">
          <reference field="4294967294" count="1">
            <x v="13"/>
          </reference>
        </references>
      </pivotArea>
    </format>
    <format dxfId="368">
      <pivotArea dataOnly="0" outline="0" fieldPosition="0">
        <references count="1">
          <reference field="4294967294" count="1">
            <x v="13"/>
          </reference>
        </references>
      </pivotArea>
    </format>
    <format dxfId="367">
      <pivotArea dataOnly="0" outline="0" fieldPosition="0">
        <references count="1">
          <reference field="4294967294" count="1">
            <x v="13"/>
          </reference>
        </references>
      </pivotArea>
    </format>
    <format dxfId="366">
      <pivotArea dataOnly="0" outline="0" fieldPosition="0">
        <references count="1">
          <reference field="4294967294" count="1">
            <x v="14"/>
          </reference>
        </references>
      </pivotArea>
    </format>
    <format dxfId="365">
      <pivotArea dataOnly="0" outline="0" fieldPosition="0">
        <references count="1">
          <reference field="4294967294" count="1">
            <x v="14"/>
          </reference>
        </references>
      </pivotArea>
    </format>
    <format dxfId="364">
      <pivotArea dataOnly="0" outline="0" fieldPosition="0">
        <references count="1">
          <reference field="4294967294" count="1">
            <x v="14"/>
          </reference>
        </references>
      </pivotArea>
    </format>
    <format dxfId="363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СводнаяТаблица35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149:A153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4">
    <i>
      <x v="7"/>
    </i>
    <i r="1">
      <x v="1"/>
    </i>
    <i r="2">
      <x v="97"/>
    </i>
    <i t="grand">
      <x/>
    </i>
  </rowItems>
  <colItems count="1">
    <i/>
  </colItems>
  <pageFields count="1">
    <pageField fld="1" hier="-1"/>
  </pageFields>
  <formats count="21">
    <format dxfId="476">
      <pivotArea dataOnly="0" labelOnly="1" fieldPosition="0">
        <references count="1">
          <reference field="2" count="0"/>
        </references>
      </pivotArea>
    </format>
    <format dxfId="475">
      <pivotArea dataOnly="0" labelOnly="1" fieldPosition="0">
        <references count="1">
          <reference field="2" count="0"/>
        </references>
      </pivotArea>
    </format>
    <format dxfId="474">
      <pivotArea dataOnly="0" labelOnly="1" fieldPosition="0">
        <references count="1">
          <reference field="2" count="0"/>
        </references>
      </pivotArea>
    </format>
    <format dxfId="473">
      <pivotArea dataOnly="0" labelOnly="1" grandRow="1" outline="0" fieldPosition="0"/>
    </format>
    <format dxfId="472">
      <pivotArea dataOnly="0" labelOnly="1" grandRow="1" outline="0" fieldPosition="0"/>
    </format>
    <format dxfId="471">
      <pivotArea dataOnly="0" labelOnly="1" grandRow="1" outline="0" fieldPosition="0"/>
    </format>
    <format dxfId="470">
      <pivotArea dataOnly="0" labelOnly="1" fieldPosition="0">
        <references count="1">
          <reference field="3" count="0"/>
        </references>
      </pivotArea>
    </format>
    <format dxfId="469">
      <pivotArea dataOnly="0" labelOnly="1" fieldPosition="0">
        <references count="1">
          <reference field="3" count="0"/>
        </references>
      </pivotArea>
    </format>
    <format dxfId="468">
      <pivotArea dataOnly="0" labelOnly="1" fieldPosition="0">
        <references count="1">
          <reference field="3" count="0"/>
        </references>
      </pivotArea>
    </format>
    <format dxfId="467">
      <pivotArea dataOnly="0" labelOnly="1" fieldPosition="0">
        <references count="1">
          <reference field="4" count="0"/>
        </references>
      </pivotArea>
    </format>
    <format dxfId="466">
      <pivotArea dataOnly="0" labelOnly="1" fieldPosition="0">
        <references count="1">
          <reference field="4" count="0"/>
        </references>
      </pivotArea>
    </format>
    <format dxfId="465">
      <pivotArea dataOnly="0" labelOnly="1" fieldPosition="0">
        <references count="1">
          <reference field="4" count="0"/>
        </references>
      </pivotArea>
    </format>
    <format dxfId="464">
      <pivotArea dataOnly="0" labelOnly="1" fieldPosition="0">
        <references count="1">
          <reference field="3" count="0"/>
        </references>
      </pivotArea>
    </format>
    <format dxfId="463">
      <pivotArea dataOnly="0" labelOnly="1" fieldPosition="0">
        <references count="1">
          <reference field="4" count="0"/>
        </references>
      </pivotArea>
    </format>
    <format dxfId="462">
      <pivotArea dataOnly="0" labelOnly="1" fieldPosition="0">
        <references count="1">
          <reference field="4" count="0"/>
        </references>
      </pivotArea>
    </format>
    <format dxfId="461">
      <pivotArea dataOnly="0" labelOnly="1" fieldPosition="0">
        <references count="1">
          <reference field="4" count="0"/>
        </references>
      </pivotArea>
    </format>
    <format dxfId="460">
      <pivotArea dataOnly="0" labelOnly="1" outline="0" fieldPosition="0">
        <references count="1">
          <reference field="1" count="0"/>
        </references>
      </pivotArea>
    </format>
    <format dxfId="459">
      <pivotArea dataOnly="0" labelOnly="1" outline="0" fieldPosition="0">
        <references count="1">
          <reference field="1" count="0"/>
        </references>
      </pivotArea>
    </format>
    <format dxfId="458">
      <pivotArea dataOnly="0" labelOnly="1" fieldPosition="0">
        <references count="1">
          <reference field="2" count="0"/>
        </references>
      </pivotArea>
    </format>
    <format dxfId="457">
      <pivotArea dataOnly="0" labelOnly="1" fieldPosition="0">
        <references count="1">
          <reference field="2" count="0"/>
        </references>
      </pivotArea>
    </format>
    <format dxfId="456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СводнаяТаблица48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254:A271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7">
    <i>
      <x/>
    </i>
    <i r="1">
      <x v="3"/>
    </i>
    <i r="2">
      <x v="39"/>
    </i>
    <i>
      <x v="1"/>
    </i>
    <i r="1">
      <x v="3"/>
    </i>
    <i r="2">
      <x v="45"/>
    </i>
    <i>
      <x v="4"/>
    </i>
    <i r="1">
      <x v="2"/>
    </i>
    <i r="2">
      <x v="104"/>
    </i>
    <i>
      <x v="6"/>
    </i>
    <i r="1">
      <x v="3"/>
    </i>
    <i r="2">
      <x v="7"/>
    </i>
    <i r="2">
      <x v="10"/>
    </i>
    <i>
      <x v="8"/>
    </i>
    <i r="1">
      <x v="1"/>
    </i>
    <i r="2">
      <x v="25"/>
    </i>
    <i t="grand">
      <x/>
    </i>
  </rowItems>
  <colItems count="1">
    <i/>
  </colItems>
  <pageFields count="1">
    <pageField fld="1" hier="-1"/>
  </pageFields>
  <formats count="21">
    <format dxfId="497">
      <pivotArea dataOnly="0" labelOnly="1" fieldPosition="0">
        <references count="1">
          <reference field="2" count="0"/>
        </references>
      </pivotArea>
    </format>
    <format dxfId="496">
      <pivotArea dataOnly="0" labelOnly="1" fieldPosition="0">
        <references count="1">
          <reference field="2" count="0"/>
        </references>
      </pivotArea>
    </format>
    <format dxfId="495">
      <pivotArea dataOnly="0" labelOnly="1" fieldPosition="0">
        <references count="1">
          <reference field="2" count="0"/>
        </references>
      </pivotArea>
    </format>
    <format dxfId="494">
      <pivotArea dataOnly="0" labelOnly="1" grandRow="1" outline="0" fieldPosition="0"/>
    </format>
    <format dxfId="493">
      <pivotArea dataOnly="0" labelOnly="1" grandRow="1" outline="0" fieldPosition="0"/>
    </format>
    <format dxfId="492">
      <pivotArea dataOnly="0" labelOnly="1" grandRow="1" outline="0" fieldPosition="0"/>
    </format>
    <format dxfId="491">
      <pivotArea dataOnly="0" labelOnly="1" fieldPosition="0">
        <references count="1">
          <reference field="3" count="0"/>
        </references>
      </pivotArea>
    </format>
    <format dxfId="490">
      <pivotArea dataOnly="0" labelOnly="1" fieldPosition="0">
        <references count="1">
          <reference field="3" count="0"/>
        </references>
      </pivotArea>
    </format>
    <format dxfId="489">
      <pivotArea dataOnly="0" labelOnly="1" fieldPosition="0">
        <references count="1">
          <reference field="3" count="0"/>
        </references>
      </pivotArea>
    </format>
    <format dxfId="488">
      <pivotArea dataOnly="0" labelOnly="1" fieldPosition="0">
        <references count="1">
          <reference field="4" count="0"/>
        </references>
      </pivotArea>
    </format>
    <format dxfId="487">
      <pivotArea dataOnly="0" labelOnly="1" fieldPosition="0">
        <references count="1">
          <reference field="4" count="0"/>
        </references>
      </pivotArea>
    </format>
    <format dxfId="486">
      <pivotArea dataOnly="0" labelOnly="1" fieldPosition="0">
        <references count="1">
          <reference field="4" count="0"/>
        </references>
      </pivotArea>
    </format>
    <format dxfId="485">
      <pivotArea dataOnly="0" labelOnly="1" fieldPosition="0">
        <references count="1">
          <reference field="3" count="0"/>
        </references>
      </pivotArea>
    </format>
    <format dxfId="484">
      <pivotArea dataOnly="0" labelOnly="1" fieldPosition="0">
        <references count="1">
          <reference field="4" count="0"/>
        </references>
      </pivotArea>
    </format>
    <format dxfId="483">
      <pivotArea dataOnly="0" labelOnly="1" fieldPosition="0">
        <references count="1">
          <reference field="4" count="0"/>
        </references>
      </pivotArea>
    </format>
    <format dxfId="482">
      <pivotArea dataOnly="0" labelOnly="1" fieldPosition="0">
        <references count="1">
          <reference field="4" count="0"/>
        </references>
      </pivotArea>
    </format>
    <format dxfId="481">
      <pivotArea dataOnly="0" labelOnly="1" outline="0" fieldPosition="0">
        <references count="1">
          <reference field="1" count="0"/>
        </references>
      </pivotArea>
    </format>
    <format dxfId="480">
      <pivotArea dataOnly="0" labelOnly="1" outline="0" fieldPosition="0">
        <references count="1">
          <reference field="1" count="0"/>
        </references>
      </pivotArea>
    </format>
    <format dxfId="479">
      <pivotArea dataOnly="0" labelOnly="1" fieldPosition="0">
        <references count="1">
          <reference field="2" count="0"/>
        </references>
      </pivotArea>
    </format>
    <format dxfId="478">
      <pivotArea dataOnly="0" labelOnly="1" fieldPosition="0">
        <references count="1">
          <reference field="2" count="0"/>
        </references>
      </pivotArea>
    </format>
    <format dxfId="477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СводнаяТаблица27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55:A74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9">
    <i>
      <x v="4"/>
    </i>
    <i r="1">
      <x v="1"/>
    </i>
    <i r="2">
      <x v="34"/>
    </i>
    <i r="2">
      <x v="35"/>
    </i>
    <i>
      <x v="5"/>
    </i>
    <i r="1">
      <x v="3"/>
    </i>
    <i r="2">
      <x v="98"/>
    </i>
    <i>
      <x v="6"/>
    </i>
    <i r="1">
      <x v="3"/>
    </i>
    <i r="2">
      <x v="99"/>
    </i>
    <i r="2">
      <x v="100"/>
    </i>
    <i>
      <x v="9"/>
    </i>
    <i r="1">
      <x v="6"/>
    </i>
    <i r="2">
      <x v="86"/>
    </i>
    <i>
      <x v="12"/>
    </i>
    <i r="1">
      <x v="3"/>
    </i>
    <i r="2">
      <x v="17"/>
    </i>
    <i r="2">
      <x v="84"/>
    </i>
    <i t="grand">
      <x/>
    </i>
  </rowItems>
  <colItems count="1">
    <i/>
  </colItems>
  <pageFields count="1">
    <pageField fld="1" hier="-1"/>
  </pageFields>
  <formats count="21">
    <format dxfId="518">
      <pivotArea dataOnly="0" labelOnly="1" fieldPosition="0">
        <references count="1">
          <reference field="2" count="0"/>
        </references>
      </pivotArea>
    </format>
    <format dxfId="517">
      <pivotArea dataOnly="0" labelOnly="1" fieldPosition="0">
        <references count="1">
          <reference field="2" count="0"/>
        </references>
      </pivotArea>
    </format>
    <format dxfId="516">
      <pivotArea dataOnly="0" labelOnly="1" fieldPosition="0">
        <references count="1">
          <reference field="2" count="0"/>
        </references>
      </pivotArea>
    </format>
    <format dxfId="515">
      <pivotArea dataOnly="0" labelOnly="1" grandRow="1" outline="0" fieldPosition="0"/>
    </format>
    <format dxfId="514">
      <pivotArea dataOnly="0" labelOnly="1" grandRow="1" outline="0" fieldPosition="0"/>
    </format>
    <format dxfId="513">
      <pivotArea dataOnly="0" labelOnly="1" grandRow="1" outline="0" fieldPosition="0"/>
    </format>
    <format dxfId="512">
      <pivotArea dataOnly="0" labelOnly="1" fieldPosition="0">
        <references count="1">
          <reference field="3" count="0"/>
        </references>
      </pivotArea>
    </format>
    <format dxfId="511">
      <pivotArea dataOnly="0" labelOnly="1" fieldPosition="0">
        <references count="1">
          <reference field="3" count="0"/>
        </references>
      </pivotArea>
    </format>
    <format dxfId="510">
      <pivotArea dataOnly="0" labelOnly="1" fieldPosition="0">
        <references count="1">
          <reference field="3" count="0"/>
        </references>
      </pivotArea>
    </format>
    <format dxfId="509">
      <pivotArea dataOnly="0" labelOnly="1" fieldPosition="0">
        <references count="1">
          <reference field="4" count="0"/>
        </references>
      </pivotArea>
    </format>
    <format dxfId="508">
      <pivotArea dataOnly="0" labelOnly="1" fieldPosition="0">
        <references count="1">
          <reference field="4" count="0"/>
        </references>
      </pivotArea>
    </format>
    <format dxfId="507">
      <pivotArea dataOnly="0" labelOnly="1" fieldPosition="0">
        <references count="1">
          <reference field="4" count="0"/>
        </references>
      </pivotArea>
    </format>
    <format dxfId="506">
      <pivotArea dataOnly="0" labelOnly="1" fieldPosition="0">
        <references count="1">
          <reference field="3" count="0"/>
        </references>
      </pivotArea>
    </format>
    <format dxfId="505">
      <pivotArea dataOnly="0" labelOnly="1" fieldPosition="0">
        <references count="1">
          <reference field="4" count="0"/>
        </references>
      </pivotArea>
    </format>
    <format dxfId="504">
      <pivotArea dataOnly="0" labelOnly="1" fieldPosition="0">
        <references count="1">
          <reference field="4" count="0"/>
        </references>
      </pivotArea>
    </format>
    <format dxfId="503">
      <pivotArea dataOnly="0" labelOnly="1" fieldPosition="0">
        <references count="1">
          <reference field="4" count="0"/>
        </references>
      </pivotArea>
    </format>
    <format dxfId="502">
      <pivotArea dataOnly="0" labelOnly="1" outline="0" fieldPosition="0">
        <references count="1">
          <reference field="1" count="0"/>
        </references>
      </pivotArea>
    </format>
    <format dxfId="501">
      <pivotArea dataOnly="0" labelOnly="1" outline="0" fieldPosition="0">
        <references count="1">
          <reference field="1" count="0"/>
        </references>
      </pivotArea>
    </format>
    <format dxfId="500">
      <pivotArea dataOnly="0" labelOnly="1" fieldPosition="0">
        <references count="1">
          <reference field="2" count="0"/>
        </references>
      </pivotArea>
    </format>
    <format dxfId="499">
      <pivotArea dataOnly="0" labelOnly="1" fieldPosition="0">
        <references count="1">
          <reference field="2" count="0"/>
        </references>
      </pivotArea>
    </format>
    <format dxfId="498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СводнаяТаблица58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371:S381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0">
    <i>
      <x v="2"/>
    </i>
    <i r="1">
      <x v="3"/>
    </i>
    <i r="2">
      <x v="80"/>
    </i>
    <i>
      <x v="8"/>
    </i>
    <i r="1">
      <x v="1"/>
    </i>
    <i r="2">
      <x v="24"/>
    </i>
    <i>
      <x v="9"/>
    </i>
    <i r="1">
      <x v="6"/>
    </i>
    <i r="2">
      <x v="85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611">
      <pivotArea dataOnly="0" labelOnly="1" fieldPosition="0">
        <references count="1">
          <reference field="2" count="0"/>
        </references>
      </pivotArea>
    </format>
    <format dxfId="610">
      <pivotArea dataOnly="0" labelOnly="1" fieldPosition="0">
        <references count="1">
          <reference field="2" count="0"/>
        </references>
      </pivotArea>
    </format>
    <format dxfId="609">
      <pivotArea dataOnly="0" labelOnly="1" fieldPosition="0">
        <references count="1">
          <reference field="2" count="0"/>
        </references>
      </pivotArea>
    </format>
    <format dxfId="608">
      <pivotArea dataOnly="0" labelOnly="1" grandRow="1" outline="0" fieldPosition="0"/>
    </format>
    <format dxfId="607">
      <pivotArea dataOnly="0" labelOnly="1" grandRow="1" outline="0" fieldPosition="0"/>
    </format>
    <format dxfId="606">
      <pivotArea dataOnly="0" labelOnly="1" grandRow="1" outline="0" fieldPosition="0"/>
    </format>
    <format dxfId="605">
      <pivotArea dataOnly="0" labelOnly="1" fieldPosition="0">
        <references count="1">
          <reference field="3" count="0"/>
        </references>
      </pivotArea>
    </format>
    <format dxfId="604">
      <pivotArea dataOnly="0" labelOnly="1" fieldPosition="0">
        <references count="1">
          <reference field="3" count="0"/>
        </references>
      </pivotArea>
    </format>
    <format dxfId="603">
      <pivotArea dataOnly="0" labelOnly="1" fieldPosition="0">
        <references count="1">
          <reference field="3" count="0"/>
        </references>
      </pivotArea>
    </format>
    <format dxfId="602">
      <pivotArea dataOnly="0" labelOnly="1" fieldPosition="0">
        <references count="1">
          <reference field="4" count="0"/>
        </references>
      </pivotArea>
    </format>
    <format dxfId="601">
      <pivotArea dataOnly="0" labelOnly="1" fieldPosition="0">
        <references count="1">
          <reference field="4" count="0"/>
        </references>
      </pivotArea>
    </format>
    <format dxfId="600">
      <pivotArea dataOnly="0" labelOnly="1" fieldPosition="0">
        <references count="1">
          <reference field="4" count="0"/>
        </references>
      </pivotArea>
    </format>
    <format dxfId="599">
      <pivotArea dataOnly="0" labelOnly="1" fieldPosition="0">
        <references count="1">
          <reference field="3" count="0"/>
        </references>
      </pivotArea>
    </format>
    <format dxfId="598">
      <pivotArea dataOnly="0" labelOnly="1" fieldPosition="0">
        <references count="1">
          <reference field="4" count="0"/>
        </references>
      </pivotArea>
    </format>
    <format dxfId="597">
      <pivotArea dataOnly="0" labelOnly="1" fieldPosition="0">
        <references count="1">
          <reference field="4" count="0"/>
        </references>
      </pivotArea>
    </format>
    <format dxfId="596">
      <pivotArea dataOnly="0" labelOnly="1" fieldPosition="0">
        <references count="1">
          <reference field="4" count="0"/>
        </references>
      </pivotArea>
    </format>
    <format dxfId="595">
      <pivotArea outline="0" fieldPosition="0">
        <references count="1">
          <reference field="4294967294" count="1">
            <x v="0"/>
          </reference>
        </references>
      </pivotArea>
    </format>
    <format dxfId="594">
      <pivotArea outline="0" fieldPosition="0">
        <references count="1">
          <reference field="4294967294" count="1">
            <x v="1"/>
          </reference>
        </references>
      </pivotArea>
    </format>
    <format dxfId="593">
      <pivotArea outline="0" fieldPosition="0">
        <references count="1">
          <reference field="4294967294" count="1">
            <x v="2"/>
          </reference>
        </references>
      </pivotArea>
    </format>
    <format dxfId="592">
      <pivotArea outline="0" fieldPosition="0">
        <references count="1">
          <reference field="4294967294" count="1">
            <x v="3"/>
          </reference>
        </references>
      </pivotArea>
    </format>
    <format dxfId="591">
      <pivotArea outline="0" fieldPosition="0">
        <references count="1">
          <reference field="4294967294" count="1">
            <x v="4"/>
          </reference>
        </references>
      </pivotArea>
    </format>
    <format dxfId="590">
      <pivotArea outline="0" fieldPosition="0">
        <references count="1">
          <reference field="4294967294" count="1">
            <x v="5"/>
          </reference>
        </references>
      </pivotArea>
    </format>
    <format dxfId="589">
      <pivotArea outline="0" fieldPosition="0">
        <references count="1">
          <reference field="4294967294" count="1">
            <x v="6"/>
          </reference>
        </references>
      </pivotArea>
    </format>
    <format dxfId="588">
      <pivotArea outline="0" fieldPosition="0">
        <references count="1">
          <reference field="4294967294" count="1">
            <x v="7"/>
          </reference>
        </references>
      </pivotArea>
    </format>
    <format dxfId="587">
      <pivotArea outline="0" fieldPosition="0">
        <references count="1">
          <reference field="4294967294" count="1">
            <x v="8"/>
          </reference>
        </references>
      </pivotArea>
    </format>
    <format dxfId="586">
      <pivotArea outline="0" fieldPosition="0">
        <references count="1">
          <reference field="4294967294" count="1">
            <x v="9"/>
          </reference>
        </references>
      </pivotArea>
    </format>
    <format dxfId="585">
      <pivotArea outline="0" fieldPosition="0">
        <references count="1">
          <reference field="4294967294" count="1">
            <x v="11"/>
          </reference>
        </references>
      </pivotArea>
    </format>
    <format dxfId="584">
      <pivotArea outline="0" fieldPosition="0">
        <references count="1">
          <reference field="4294967294" count="1">
            <x v="12"/>
          </reference>
        </references>
      </pivotArea>
    </format>
    <format dxfId="583">
      <pivotArea outline="0" fieldPosition="0">
        <references count="1">
          <reference field="4294967294" count="1">
            <x v="13"/>
          </reference>
        </references>
      </pivotArea>
    </format>
    <format dxfId="582">
      <pivotArea outline="0" fieldPosition="0">
        <references count="1">
          <reference field="4294967294" count="1">
            <x v="10"/>
          </reference>
        </references>
      </pivotArea>
    </format>
    <format dxfId="581">
      <pivotArea outline="0" fieldPosition="0">
        <references count="1">
          <reference field="4294967294" count="1">
            <x v="14"/>
          </reference>
        </references>
      </pivotArea>
    </format>
    <format dxfId="580">
      <pivotArea dataOnly="0" outline="0" fieldPosition="0">
        <references count="1">
          <reference field="4294967294" count="1">
            <x v="0"/>
          </reference>
        </references>
      </pivotArea>
    </format>
    <format dxfId="579">
      <pivotArea dataOnly="0" outline="0" fieldPosition="0">
        <references count="1">
          <reference field="4294967294" count="1">
            <x v="0"/>
          </reference>
        </references>
      </pivotArea>
    </format>
    <format dxfId="578">
      <pivotArea dataOnly="0" outline="0" fieldPosition="0">
        <references count="1">
          <reference field="4294967294" count="1">
            <x v="0"/>
          </reference>
        </references>
      </pivotArea>
    </format>
    <format dxfId="577">
      <pivotArea dataOnly="0" outline="0" fieldPosition="0">
        <references count="1">
          <reference field="4294967294" count="1">
            <x v="1"/>
          </reference>
        </references>
      </pivotArea>
    </format>
    <format dxfId="576">
      <pivotArea dataOnly="0" outline="0" fieldPosition="0">
        <references count="1">
          <reference field="4294967294" count="1">
            <x v="1"/>
          </reference>
        </references>
      </pivotArea>
    </format>
    <format dxfId="575">
      <pivotArea dataOnly="0" outline="0" fieldPosition="0">
        <references count="1">
          <reference field="4294967294" count="1">
            <x v="1"/>
          </reference>
        </references>
      </pivotArea>
    </format>
    <format dxfId="574">
      <pivotArea dataOnly="0" outline="0" fieldPosition="0">
        <references count="1">
          <reference field="4294967294" count="1">
            <x v="0"/>
          </reference>
        </references>
      </pivotArea>
    </format>
    <format dxfId="573">
      <pivotArea dataOnly="0" outline="0" fieldPosition="0">
        <references count="1">
          <reference field="4294967294" count="1">
            <x v="1"/>
          </reference>
        </references>
      </pivotArea>
    </format>
    <format dxfId="572">
      <pivotArea dataOnly="0" outline="0" fieldPosition="0">
        <references count="1">
          <reference field="4294967294" count="1">
            <x v="2"/>
          </reference>
        </references>
      </pivotArea>
    </format>
    <format dxfId="571">
      <pivotArea dataOnly="0" outline="0" fieldPosition="0">
        <references count="1">
          <reference field="4294967294" count="1">
            <x v="2"/>
          </reference>
        </references>
      </pivotArea>
    </format>
    <format dxfId="570">
      <pivotArea dataOnly="0" outline="0" fieldPosition="0">
        <references count="1">
          <reference field="4294967294" count="1">
            <x v="2"/>
          </reference>
        </references>
      </pivotArea>
    </format>
    <format dxfId="569">
      <pivotArea dataOnly="0" outline="0" fieldPosition="0">
        <references count="1">
          <reference field="4294967294" count="1">
            <x v="2"/>
          </reference>
        </references>
      </pivotArea>
    </format>
    <format dxfId="568">
      <pivotArea dataOnly="0" outline="0" fieldPosition="0">
        <references count="1">
          <reference field="4294967294" count="1">
            <x v="3"/>
          </reference>
        </references>
      </pivotArea>
    </format>
    <format dxfId="567">
      <pivotArea dataOnly="0" outline="0" fieldPosition="0">
        <references count="1">
          <reference field="4294967294" count="1">
            <x v="3"/>
          </reference>
        </references>
      </pivotArea>
    </format>
    <format dxfId="566">
      <pivotArea dataOnly="0" outline="0" fieldPosition="0">
        <references count="1">
          <reference field="4294967294" count="1">
            <x v="3"/>
          </reference>
        </references>
      </pivotArea>
    </format>
    <format dxfId="565">
      <pivotArea dataOnly="0" outline="0" fieldPosition="0">
        <references count="1">
          <reference field="4294967294" count="1">
            <x v="3"/>
          </reference>
        </references>
      </pivotArea>
    </format>
    <format dxfId="564">
      <pivotArea dataOnly="0" outline="0" fieldPosition="0">
        <references count="1">
          <reference field="4294967294" count="1">
            <x v="4"/>
          </reference>
        </references>
      </pivotArea>
    </format>
    <format dxfId="563">
      <pivotArea dataOnly="0" outline="0" fieldPosition="0">
        <references count="1">
          <reference field="4294967294" count="1">
            <x v="4"/>
          </reference>
        </references>
      </pivotArea>
    </format>
    <format dxfId="562">
      <pivotArea dataOnly="0" outline="0" fieldPosition="0">
        <references count="1">
          <reference field="4294967294" count="1">
            <x v="4"/>
          </reference>
        </references>
      </pivotArea>
    </format>
    <format dxfId="561">
      <pivotArea dataOnly="0" outline="0" fieldPosition="0">
        <references count="1">
          <reference field="4294967294" count="1">
            <x v="4"/>
          </reference>
        </references>
      </pivotArea>
    </format>
    <format dxfId="560">
      <pivotArea dataOnly="0" outline="0" fieldPosition="0">
        <references count="1">
          <reference field="4294967294" count="1">
            <x v="5"/>
          </reference>
        </references>
      </pivotArea>
    </format>
    <format dxfId="559">
      <pivotArea dataOnly="0" outline="0" fieldPosition="0">
        <references count="1">
          <reference field="4294967294" count="1">
            <x v="5"/>
          </reference>
        </references>
      </pivotArea>
    </format>
    <format dxfId="558">
      <pivotArea dataOnly="0" outline="0" fieldPosition="0">
        <references count="1">
          <reference field="4294967294" count="1">
            <x v="5"/>
          </reference>
        </references>
      </pivotArea>
    </format>
    <format dxfId="557">
      <pivotArea dataOnly="0" outline="0" fieldPosition="0">
        <references count="1">
          <reference field="4294967294" count="1">
            <x v="5"/>
          </reference>
        </references>
      </pivotArea>
    </format>
    <format dxfId="556">
      <pivotArea dataOnly="0" outline="0" fieldPosition="0">
        <references count="1">
          <reference field="4294967294" count="1">
            <x v="6"/>
          </reference>
        </references>
      </pivotArea>
    </format>
    <format dxfId="555">
      <pivotArea dataOnly="0" outline="0" fieldPosition="0">
        <references count="1">
          <reference field="4294967294" count="1">
            <x v="6"/>
          </reference>
        </references>
      </pivotArea>
    </format>
    <format dxfId="554">
      <pivotArea dataOnly="0" outline="0" fieldPosition="0">
        <references count="1">
          <reference field="4294967294" count="1">
            <x v="6"/>
          </reference>
        </references>
      </pivotArea>
    </format>
    <format dxfId="553">
      <pivotArea dataOnly="0" outline="0" fieldPosition="0">
        <references count="1">
          <reference field="4294967294" count="1">
            <x v="6"/>
          </reference>
        </references>
      </pivotArea>
    </format>
    <format dxfId="552">
      <pivotArea dataOnly="0" outline="0" fieldPosition="0">
        <references count="1">
          <reference field="4294967294" count="1">
            <x v="7"/>
          </reference>
        </references>
      </pivotArea>
    </format>
    <format dxfId="551">
      <pivotArea dataOnly="0" outline="0" fieldPosition="0">
        <references count="1">
          <reference field="4294967294" count="1">
            <x v="7"/>
          </reference>
        </references>
      </pivotArea>
    </format>
    <format dxfId="550">
      <pivotArea dataOnly="0" outline="0" fieldPosition="0">
        <references count="1">
          <reference field="4294967294" count="1">
            <x v="7"/>
          </reference>
        </references>
      </pivotArea>
    </format>
    <format dxfId="549">
      <pivotArea dataOnly="0" outline="0" fieldPosition="0">
        <references count="1">
          <reference field="4294967294" count="1">
            <x v="7"/>
          </reference>
        </references>
      </pivotArea>
    </format>
    <format dxfId="548">
      <pivotArea dataOnly="0" outline="0" fieldPosition="0">
        <references count="1">
          <reference field="4294967294" count="1">
            <x v="8"/>
          </reference>
        </references>
      </pivotArea>
    </format>
    <format dxfId="547">
      <pivotArea dataOnly="0" outline="0" fieldPosition="0">
        <references count="1">
          <reference field="4294967294" count="1">
            <x v="8"/>
          </reference>
        </references>
      </pivotArea>
    </format>
    <format dxfId="546">
      <pivotArea dataOnly="0" outline="0" fieldPosition="0">
        <references count="1">
          <reference field="4294967294" count="1">
            <x v="8"/>
          </reference>
        </references>
      </pivotArea>
    </format>
    <format dxfId="545">
      <pivotArea dataOnly="0" outline="0" fieldPosition="0">
        <references count="1">
          <reference field="4294967294" count="1">
            <x v="8"/>
          </reference>
        </references>
      </pivotArea>
    </format>
    <format dxfId="544">
      <pivotArea dataOnly="0" outline="0" fieldPosition="0">
        <references count="1">
          <reference field="4294967294" count="1">
            <x v="9"/>
          </reference>
        </references>
      </pivotArea>
    </format>
    <format dxfId="543">
      <pivotArea dataOnly="0" outline="0" fieldPosition="0">
        <references count="1">
          <reference field="4294967294" count="1">
            <x v="9"/>
          </reference>
        </references>
      </pivotArea>
    </format>
    <format dxfId="542">
      <pivotArea dataOnly="0" outline="0" fieldPosition="0">
        <references count="1">
          <reference field="4294967294" count="1">
            <x v="9"/>
          </reference>
        </references>
      </pivotArea>
    </format>
    <format dxfId="541">
      <pivotArea dataOnly="0" outline="0" fieldPosition="0">
        <references count="1">
          <reference field="4294967294" count="1">
            <x v="9"/>
          </reference>
        </references>
      </pivotArea>
    </format>
    <format dxfId="540">
      <pivotArea dataOnly="0" outline="0" fieldPosition="0">
        <references count="1">
          <reference field="4294967294" count="1">
            <x v="9"/>
          </reference>
        </references>
      </pivotArea>
    </format>
    <format dxfId="539">
      <pivotArea dataOnly="0" outline="0" fieldPosition="0">
        <references count="1">
          <reference field="4294967294" count="1">
            <x v="9"/>
          </reference>
        </references>
      </pivotArea>
    </format>
    <format dxfId="538">
      <pivotArea dataOnly="0" outline="0" fieldPosition="0">
        <references count="1">
          <reference field="4294967294" count="1">
            <x v="10"/>
          </reference>
        </references>
      </pivotArea>
    </format>
    <format dxfId="537">
      <pivotArea dataOnly="0" outline="0" fieldPosition="0">
        <references count="1">
          <reference field="4294967294" count="1">
            <x v="10"/>
          </reference>
        </references>
      </pivotArea>
    </format>
    <format dxfId="536">
      <pivotArea dataOnly="0" outline="0" fieldPosition="0">
        <references count="1">
          <reference field="4294967294" count="1">
            <x v="10"/>
          </reference>
        </references>
      </pivotArea>
    </format>
    <format dxfId="535">
      <pivotArea dataOnly="0" outline="0" fieldPosition="0">
        <references count="1">
          <reference field="4294967294" count="1">
            <x v="10"/>
          </reference>
        </references>
      </pivotArea>
    </format>
    <format dxfId="534">
      <pivotArea dataOnly="0" outline="0" fieldPosition="0">
        <references count="1">
          <reference field="4294967294" count="1">
            <x v="11"/>
          </reference>
        </references>
      </pivotArea>
    </format>
    <format dxfId="533">
      <pivotArea dataOnly="0" outline="0" fieldPosition="0">
        <references count="1">
          <reference field="4294967294" count="1">
            <x v="11"/>
          </reference>
        </references>
      </pivotArea>
    </format>
    <format dxfId="532">
      <pivotArea dataOnly="0" outline="0" fieldPosition="0">
        <references count="1">
          <reference field="4294967294" count="1">
            <x v="11"/>
          </reference>
        </references>
      </pivotArea>
    </format>
    <format dxfId="531">
      <pivotArea dataOnly="0" outline="0" fieldPosition="0">
        <references count="1">
          <reference field="4294967294" count="1">
            <x v="11"/>
          </reference>
        </references>
      </pivotArea>
    </format>
    <format dxfId="530">
      <pivotArea dataOnly="0" outline="0" fieldPosition="0">
        <references count="1">
          <reference field="4294967294" count="1">
            <x v="12"/>
          </reference>
        </references>
      </pivotArea>
    </format>
    <format dxfId="529">
      <pivotArea dataOnly="0" outline="0" fieldPosition="0">
        <references count="1">
          <reference field="4294967294" count="1">
            <x v="12"/>
          </reference>
        </references>
      </pivotArea>
    </format>
    <format dxfId="528">
      <pivotArea dataOnly="0" outline="0" fieldPosition="0">
        <references count="1">
          <reference field="4294967294" count="1">
            <x v="12"/>
          </reference>
        </references>
      </pivotArea>
    </format>
    <format dxfId="527">
      <pivotArea dataOnly="0" outline="0" fieldPosition="0">
        <references count="1">
          <reference field="4294967294" count="1">
            <x v="12"/>
          </reference>
        </references>
      </pivotArea>
    </format>
    <format dxfId="526">
      <pivotArea dataOnly="0" outline="0" fieldPosition="0">
        <references count="1">
          <reference field="4294967294" count="1">
            <x v="13"/>
          </reference>
        </references>
      </pivotArea>
    </format>
    <format dxfId="525">
      <pivotArea dataOnly="0" outline="0" fieldPosition="0">
        <references count="1">
          <reference field="4294967294" count="1">
            <x v="13"/>
          </reference>
        </references>
      </pivotArea>
    </format>
    <format dxfId="524">
      <pivotArea dataOnly="0" outline="0" fieldPosition="0">
        <references count="1">
          <reference field="4294967294" count="1">
            <x v="13"/>
          </reference>
        </references>
      </pivotArea>
    </format>
    <format dxfId="523">
      <pivotArea dataOnly="0" outline="0" fieldPosition="0">
        <references count="1">
          <reference field="4294967294" count="1">
            <x v="13"/>
          </reference>
        </references>
      </pivotArea>
    </format>
    <format dxfId="522">
      <pivotArea dataOnly="0" outline="0" fieldPosition="0">
        <references count="1">
          <reference field="4294967294" count="1">
            <x v="14"/>
          </reference>
        </references>
      </pivotArea>
    </format>
    <format dxfId="521">
      <pivotArea dataOnly="0" outline="0" fieldPosition="0">
        <references count="1">
          <reference field="4294967294" count="1">
            <x v="14"/>
          </reference>
        </references>
      </pivotArea>
    </format>
    <format dxfId="520">
      <pivotArea dataOnly="0" outline="0" fieldPosition="0">
        <references count="1">
          <reference field="4294967294" count="1">
            <x v="14"/>
          </reference>
        </references>
      </pivotArea>
    </format>
    <format dxfId="519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СводнаяТаблица49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281:A295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4">
    <i>
      <x v="6"/>
    </i>
    <i r="1">
      <x v="3"/>
    </i>
    <i r="2">
      <x v="4"/>
    </i>
    <i r="2">
      <x v="6"/>
    </i>
    <i r="2">
      <x v="40"/>
    </i>
    <i r="2">
      <x v="82"/>
    </i>
    <i r="2">
      <x v="90"/>
    </i>
    <i r="2">
      <x v="91"/>
    </i>
    <i r="2">
      <x v="92"/>
    </i>
    <i r="2">
      <x v="93"/>
    </i>
    <i>
      <x v="8"/>
    </i>
    <i r="1">
      <x v="1"/>
    </i>
    <i r="2">
      <x v="26"/>
    </i>
    <i t="grand">
      <x/>
    </i>
  </rowItems>
  <colItems count="1">
    <i/>
  </colItems>
  <pageFields count="1">
    <pageField fld="1" hier="-1"/>
  </pageFields>
  <formats count="21">
    <format dxfId="632">
      <pivotArea dataOnly="0" labelOnly="1" fieldPosition="0">
        <references count="1">
          <reference field="2" count="0"/>
        </references>
      </pivotArea>
    </format>
    <format dxfId="631">
      <pivotArea dataOnly="0" labelOnly="1" fieldPosition="0">
        <references count="1">
          <reference field="2" count="0"/>
        </references>
      </pivotArea>
    </format>
    <format dxfId="630">
      <pivotArea dataOnly="0" labelOnly="1" fieldPosition="0">
        <references count="1">
          <reference field="2" count="0"/>
        </references>
      </pivotArea>
    </format>
    <format dxfId="629">
      <pivotArea dataOnly="0" labelOnly="1" grandRow="1" outline="0" fieldPosition="0"/>
    </format>
    <format dxfId="628">
      <pivotArea dataOnly="0" labelOnly="1" grandRow="1" outline="0" fieldPosition="0"/>
    </format>
    <format dxfId="627">
      <pivotArea dataOnly="0" labelOnly="1" grandRow="1" outline="0" fieldPosition="0"/>
    </format>
    <format dxfId="626">
      <pivotArea dataOnly="0" labelOnly="1" fieldPosition="0">
        <references count="1">
          <reference field="3" count="0"/>
        </references>
      </pivotArea>
    </format>
    <format dxfId="625">
      <pivotArea dataOnly="0" labelOnly="1" fieldPosition="0">
        <references count="1">
          <reference field="3" count="0"/>
        </references>
      </pivotArea>
    </format>
    <format dxfId="624">
      <pivotArea dataOnly="0" labelOnly="1" fieldPosition="0">
        <references count="1">
          <reference field="3" count="0"/>
        </references>
      </pivotArea>
    </format>
    <format dxfId="623">
      <pivotArea dataOnly="0" labelOnly="1" fieldPosition="0">
        <references count="1">
          <reference field="4" count="0"/>
        </references>
      </pivotArea>
    </format>
    <format dxfId="622">
      <pivotArea dataOnly="0" labelOnly="1" fieldPosition="0">
        <references count="1">
          <reference field="4" count="0"/>
        </references>
      </pivotArea>
    </format>
    <format dxfId="621">
      <pivotArea dataOnly="0" labelOnly="1" fieldPosition="0">
        <references count="1">
          <reference field="4" count="0"/>
        </references>
      </pivotArea>
    </format>
    <format dxfId="620">
      <pivotArea dataOnly="0" labelOnly="1" fieldPosition="0">
        <references count="1">
          <reference field="3" count="0"/>
        </references>
      </pivotArea>
    </format>
    <format dxfId="619">
      <pivotArea dataOnly="0" labelOnly="1" fieldPosition="0">
        <references count="1">
          <reference field="4" count="0"/>
        </references>
      </pivotArea>
    </format>
    <format dxfId="618">
      <pivotArea dataOnly="0" labelOnly="1" fieldPosition="0">
        <references count="1">
          <reference field="4" count="0"/>
        </references>
      </pivotArea>
    </format>
    <format dxfId="617">
      <pivotArea dataOnly="0" labelOnly="1" fieldPosition="0">
        <references count="1">
          <reference field="4" count="0"/>
        </references>
      </pivotArea>
    </format>
    <format dxfId="616">
      <pivotArea dataOnly="0" labelOnly="1" outline="0" fieldPosition="0">
        <references count="1">
          <reference field="1" count="0"/>
        </references>
      </pivotArea>
    </format>
    <format dxfId="615">
      <pivotArea dataOnly="0" labelOnly="1" outline="0" fieldPosition="0">
        <references count="1">
          <reference field="1" count="0"/>
        </references>
      </pivotArea>
    </format>
    <format dxfId="614">
      <pivotArea dataOnly="0" labelOnly="1" fieldPosition="0">
        <references count="1">
          <reference field="2" count="0"/>
        </references>
      </pivotArea>
    </format>
    <format dxfId="613">
      <pivotArea dataOnly="0" labelOnly="1" fieldPosition="0">
        <references count="1">
          <reference field="2" count="0"/>
        </references>
      </pivotArea>
    </format>
    <format dxfId="612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СводнаяТаблица53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325:A332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7">
    <i>
      <x v="6"/>
    </i>
    <i r="1">
      <x v="3"/>
    </i>
    <i r="2">
      <x v="41"/>
    </i>
    <i>
      <x v="7"/>
    </i>
    <i r="1">
      <x v="3"/>
    </i>
    <i r="2">
      <x v="43"/>
    </i>
    <i t="grand">
      <x/>
    </i>
  </rowItems>
  <colItems count="1">
    <i/>
  </colItems>
  <pageFields count="1">
    <pageField fld="1" hier="-1"/>
  </pageFields>
  <formats count="21">
    <format dxfId="653">
      <pivotArea dataOnly="0" labelOnly="1" fieldPosition="0">
        <references count="1">
          <reference field="2" count="0"/>
        </references>
      </pivotArea>
    </format>
    <format dxfId="652">
      <pivotArea dataOnly="0" labelOnly="1" fieldPosition="0">
        <references count="1">
          <reference field="2" count="0"/>
        </references>
      </pivotArea>
    </format>
    <format dxfId="651">
      <pivotArea dataOnly="0" labelOnly="1" fieldPosition="0">
        <references count="1">
          <reference field="2" count="0"/>
        </references>
      </pivotArea>
    </format>
    <format dxfId="650">
      <pivotArea dataOnly="0" labelOnly="1" grandRow="1" outline="0" fieldPosition="0"/>
    </format>
    <format dxfId="649">
      <pivotArea dataOnly="0" labelOnly="1" grandRow="1" outline="0" fieldPosition="0"/>
    </format>
    <format dxfId="648">
      <pivotArea dataOnly="0" labelOnly="1" grandRow="1" outline="0" fieldPosition="0"/>
    </format>
    <format dxfId="647">
      <pivotArea dataOnly="0" labelOnly="1" fieldPosition="0">
        <references count="1">
          <reference field="3" count="0"/>
        </references>
      </pivotArea>
    </format>
    <format dxfId="646">
      <pivotArea dataOnly="0" labelOnly="1" fieldPosition="0">
        <references count="1">
          <reference field="3" count="0"/>
        </references>
      </pivotArea>
    </format>
    <format dxfId="645">
      <pivotArea dataOnly="0" labelOnly="1" fieldPosition="0">
        <references count="1">
          <reference field="3" count="0"/>
        </references>
      </pivotArea>
    </format>
    <format dxfId="644">
      <pivotArea dataOnly="0" labelOnly="1" fieldPosition="0">
        <references count="1">
          <reference field="4" count="0"/>
        </references>
      </pivotArea>
    </format>
    <format dxfId="643">
      <pivotArea dataOnly="0" labelOnly="1" fieldPosition="0">
        <references count="1">
          <reference field="4" count="0"/>
        </references>
      </pivotArea>
    </format>
    <format dxfId="642">
      <pivotArea dataOnly="0" labelOnly="1" fieldPosition="0">
        <references count="1">
          <reference field="4" count="0"/>
        </references>
      </pivotArea>
    </format>
    <format dxfId="641">
      <pivotArea dataOnly="0" labelOnly="1" fieldPosition="0">
        <references count="1">
          <reference field="3" count="0"/>
        </references>
      </pivotArea>
    </format>
    <format dxfId="640">
      <pivotArea dataOnly="0" labelOnly="1" fieldPosition="0">
        <references count="1">
          <reference field="4" count="0"/>
        </references>
      </pivotArea>
    </format>
    <format dxfId="639">
      <pivotArea dataOnly="0" labelOnly="1" fieldPosition="0">
        <references count="1">
          <reference field="4" count="0"/>
        </references>
      </pivotArea>
    </format>
    <format dxfId="638">
      <pivotArea dataOnly="0" labelOnly="1" fieldPosition="0">
        <references count="1">
          <reference field="4" count="0"/>
        </references>
      </pivotArea>
    </format>
    <format dxfId="637">
      <pivotArea dataOnly="0" labelOnly="1" outline="0" fieldPosition="0">
        <references count="1">
          <reference field="1" count="0"/>
        </references>
      </pivotArea>
    </format>
    <format dxfId="636">
      <pivotArea dataOnly="0" labelOnly="1" outline="0" fieldPosition="0">
        <references count="1">
          <reference field="1" count="0"/>
        </references>
      </pivotArea>
    </format>
    <format dxfId="635">
      <pivotArea dataOnly="0" labelOnly="1" fieldPosition="0">
        <references count="1">
          <reference field="2" count="0"/>
        </references>
      </pivotArea>
    </format>
    <format dxfId="634">
      <pivotArea dataOnly="0" labelOnly="1" fieldPosition="0">
        <references count="1">
          <reference field="2" count="0"/>
        </references>
      </pivotArea>
    </format>
    <format dxfId="633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СводнаяТаблица3" cacheId="4" applyNumberFormats="0" applyBorderFormats="0" applyFontFormats="0" applyPatternFormats="0" applyAlignmentFormats="0" applyWidthHeightFormats="1" dataCaption="Значения" updatedVersion="4" minRefreshableVersion="3" itemPrintTitles="1" createdVersion="4" indent="0" outline="1" outlineData="1" multipleFieldFilters="0">
  <location ref="D117:S139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19"/>
        <item h="1" m="1" x="27"/>
        <item h="1" m="1" x="22"/>
        <item h="1" m="1" x="25"/>
        <item h="1" m="1" x="29"/>
        <item h="1" m="1" x="35"/>
        <item h="1" m="1" x="20"/>
        <item h="1" m="1" x="24"/>
        <item h="1" m="1" x="31"/>
        <item h="1" m="1" x="34"/>
        <item h="1" m="1" x="32"/>
        <item h="1" m="1" x="30"/>
        <item h="1" m="1" x="21"/>
        <item h="1" m="1" x="18"/>
        <item h="1" m="1" x="28"/>
        <item h="1" m="1" x="26"/>
        <item h="1" m="1" x="23"/>
        <item h="1" x="5"/>
        <item h="1" x="10"/>
        <item h="1" x="17"/>
        <item x="0"/>
        <item h="1" x="1"/>
        <item h="1" x="3"/>
        <item h="1" x="4"/>
        <item h="1" x="6"/>
        <item h="1" x="7"/>
        <item h="1" x="8"/>
        <item h="1" x="9"/>
        <item h="1" x="11"/>
        <item h="1" m="1" x="33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103"/>
        <item x="10"/>
        <item m="1" x="94"/>
        <item x="71"/>
        <item x="79"/>
        <item x="68"/>
        <item x="66"/>
        <item m="1" x="102"/>
        <item x="65"/>
        <item x="67"/>
        <item m="1" x="95"/>
        <item m="1" x="100"/>
        <item m="1" x="105"/>
        <item m="1" x="92"/>
        <item x="60"/>
        <item x="59"/>
        <item x="41"/>
        <item x="29"/>
        <item m="1" x="98"/>
        <item x="30"/>
        <item x="31"/>
        <item x="38"/>
        <item x="45"/>
        <item x="46"/>
        <item x="43"/>
        <item x="44"/>
        <item x="47"/>
        <item x="37"/>
        <item m="1" x="99"/>
        <item x="35"/>
        <item m="1" x="91"/>
        <item x="81"/>
        <item x="53"/>
        <item x="24"/>
        <item x="23"/>
        <item x="84"/>
        <item m="1" x="106"/>
        <item m="1" x="88"/>
        <item x="36"/>
        <item x="70"/>
        <item x="76"/>
        <item x="78"/>
        <item x="1"/>
        <item x="58"/>
        <item x="57"/>
        <item x="50"/>
        <item x="51"/>
        <item m="1" x="89"/>
        <item x="6"/>
        <item x="54"/>
        <item x="55"/>
        <item x="42"/>
        <item x="39"/>
        <item m="1" x="104"/>
        <item x="9"/>
        <item m="1" x="90"/>
        <item x="16"/>
        <item x="15"/>
        <item x="25"/>
        <item x="19"/>
        <item x="11"/>
        <item x="18"/>
        <item x="20"/>
        <item m="1" x="101"/>
        <item x="17"/>
        <item x="26"/>
        <item m="1" x="87"/>
        <item x="27"/>
        <item x="21"/>
        <item m="1" x="97"/>
        <item x="22"/>
        <item x="12"/>
        <item m="1" x="96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86"/>
        <item x="32"/>
        <item m="1" x="93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22">
    <i>
      <x v="4"/>
    </i>
    <i r="1">
      <x v="1"/>
    </i>
    <i r="2">
      <x v="57"/>
    </i>
    <i r="2">
      <x v="60"/>
    </i>
    <i r="2">
      <x v="62"/>
    </i>
    <i r="2">
      <x v="63"/>
    </i>
    <i r="2">
      <x v="65"/>
    </i>
    <i r="1">
      <x v="2"/>
    </i>
    <i r="2">
      <x v="106"/>
    </i>
    <i r="1">
      <x v="3"/>
    </i>
    <i r="2">
      <x v="61"/>
    </i>
    <i>
      <x v="6"/>
    </i>
    <i r="1">
      <x v="3"/>
    </i>
    <i r="2">
      <x v="36"/>
    </i>
    <i r="2">
      <x v="83"/>
    </i>
    <i>
      <x v="8"/>
    </i>
    <i r="1">
      <x v="1"/>
    </i>
    <i r="2">
      <x v="27"/>
    </i>
    <i>
      <x v="11"/>
    </i>
    <i r="1">
      <x/>
    </i>
    <i r="2">
      <x v="81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746">
      <pivotArea dataOnly="0" labelOnly="1" fieldPosition="0">
        <references count="1">
          <reference field="2" count="0"/>
        </references>
      </pivotArea>
    </format>
    <format dxfId="745">
      <pivotArea dataOnly="0" labelOnly="1" fieldPosition="0">
        <references count="1">
          <reference field="2" count="0"/>
        </references>
      </pivotArea>
    </format>
    <format dxfId="744">
      <pivotArea dataOnly="0" labelOnly="1" fieldPosition="0">
        <references count="1">
          <reference field="2" count="0"/>
        </references>
      </pivotArea>
    </format>
    <format dxfId="743">
      <pivotArea dataOnly="0" labelOnly="1" grandRow="1" outline="0" fieldPosition="0"/>
    </format>
    <format dxfId="742">
      <pivotArea dataOnly="0" labelOnly="1" grandRow="1" outline="0" fieldPosition="0"/>
    </format>
    <format dxfId="741">
      <pivotArea dataOnly="0" labelOnly="1" grandRow="1" outline="0" fieldPosition="0"/>
    </format>
    <format dxfId="740">
      <pivotArea dataOnly="0" labelOnly="1" fieldPosition="0">
        <references count="1">
          <reference field="3" count="0"/>
        </references>
      </pivotArea>
    </format>
    <format dxfId="739">
      <pivotArea dataOnly="0" labelOnly="1" fieldPosition="0">
        <references count="1">
          <reference field="3" count="0"/>
        </references>
      </pivotArea>
    </format>
    <format dxfId="738">
      <pivotArea dataOnly="0" labelOnly="1" fieldPosition="0">
        <references count="1">
          <reference field="3" count="0"/>
        </references>
      </pivotArea>
    </format>
    <format dxfId="737">
      <pivotArea dataOnly="0" labelOnly="1" fieldPosition="0">
        <references count="1">
          <reference field="4" count="0"/>
        </references>
      </pivotArea>
    </format>
    <format dxfId="736">
      <pivotArea dataOnly="0" labelOnly="1" fieldPosition="0">
        <references count="1">
          <reference field="4" count="0"/>
        </references>
      </pivotArea>
    </format>
    <format dxfId="735">
      <pivotArea dataOnly="0" labelOnly="1" fieldPosition="0">
        <references count="1">
          <reference field="4" count="0"/>
        </references>
      </pivotArea>
    </format>
    <format dxfId="734">
      <pivotArea dataOnly="0" labelOnly="1" fieldPosition="0">
        <references count="1">
          <reference field="3" count="0"/>
        </references>
      </pivotArea>
    </format>
    <format dxfId="733">
      <pivotArea dataOnly="0" labelOnly="1" fieldPosition="0">
        <references count="1">
          <reference field="4" count="0"/>
        </references>
      </pivotArea>
    </format>
    <format dxfId="732">
      <pivotArea dataOnly="0" labelOnly="1" fieldPosition="0">
        <references count="1">
          <reference field="4" count="0"/>
        </references>
      </pivotArea>
    </format>
    <format dxfId="731">
      <pivotArea dataOnly="0" labelOnly="1" fieldPosition="0">
        <references count="1">
          <reference field="4" count="0"/>
        </references>
      </pivotArea>
    </format>
    <format dxfId="730">
      <pivotArea outline="0" fieldPosition="0">
        <references count="1">
          <reference field="4294967294" count="1">
            <x v="0"/>
          </reference>
        </references>
      </pivotArea>
    </format>
    <format dxfId="729">
      <pivotArea outline="0" fieldPosition="0">
        <references count="1">
          <reference field="4294967294" count="1">
            <x v="1"/>
          </reference>
        </references>
      </pivotArea>
    </format>
    <format dxfId="728">
      <pivotArea outline="0" fieldPosition="0">
        <references count="1">
          <reference field="4294967294" count="1">
            <x v="2"/>
          </reference>
        </references>
      </pivotArea>
    </format>
    <format dxfId="727">
      <pivotArea outline="0" fieldPosition="0">
        <references count="1">
          <reference field="4294967294" count="1">
            <x v="3"/>
          </reference>
        </references>
      </pivotArea>
    </format>
    <format dxfId="726">
      <pivotArea outline="0" fieldPosition="0">
        <references count="1">
          <reference field="4294967294" count="1">
            <x v="4"/>
          </reference>
        </references>
      </pivotArea>
    </format>
    <format dxfId="725">
      <pivotArea outline="0" fieldPosition="0">
        <references count="1">
          <reference field="4294967294" count="1">
            <x v="5"/>
          </reference>
        </references>
      </pivotArea>
    </format>
    <format dxfId="724">
      <pivotArea outline="0" fieldPosition="0">
        <references count="1">
          <reference field="4294967294" count="1">
            <x v="6"/>
          </reference>
        </references>
      </pivotArea>
    </format>
    <format dxfId="723">
      <pivotArea outline="0" fieldPosition="0">
        <references count="1">
          <reference field="4294967294" count="1">
            <x v="7"/>
          </reference>
        </references>
      </pivotArea>
    </format>
    <format dxfId="722">
      <pivotArea outline="0" fieldPosition="0">
        <references count="1">
          <reference field="4294967294" count="1">
            <x v="8"/>
          </reference>
        </references>
      </pivotArea>
    </format>
    <format dxfId="721">
      <pivotArea outline="0" fieldPosition="0">
        <references count="1">
          <reference field="4294967294" count="1">
            <x v="9"/>
          </reference>
        </references>
      </pivotArea>
    </format>
    <format dxfId="720">
      <pivotArea outline="0" fieldPosition="0">
        <references count="1">
          <reference field="4294967294" count="1">
            <x v="11"/>
          </reference>
        </references>
      </pivotArea>
    </format>
    <format dxfId="719">
      <pivotArea outline="0" fieldPosition="0">
        <references count="1">
          <reference field="4294967294" count="1">
            <x v="12"/>
          </reference>
        </references>
      </pivotArea>
    </format>
    <format dxfId="718">
      <pivotArea outline="0" fieldPosition="0">
        <references count="1">
          <reference field="4294967294" count="1">
            <x v="13"/>
          </reference>
        </references>
      </pivotArea>
    </format>
    <format dxfId="717">
      <pivotArea outline="0" fieldPosition="0">
        <references count="1">
          <reference field="4294967294" count="1">
            <x v="10"/>
          </reference>
        </references>
      </pivotArea>
    </format>
    <format dxfId="716">
      <pivotArea outline="0" fieldPosition="0">
        <references count="1">
          <reference field="4294967294" count="1">
            <x v="14"/>
          </reference>
        </references>
      </pivotArea>
    </format>
    <format dxfId="715">
      <pivotArea dataOnly="0" outline="0" fieldPosition="0">
        <references count="1">
          <reference field="4294967294" count="1">
            <x v="0"/>
          </reference>
        </references>
      </pivotArea>
    </format>
    <format dxfId="714">
      <pivotArea dataOnly="0" outline="0" fieldPosition="0">
        <references count="1">
          <reference field="4294967294" count="1">
            <x v="0"/>
          </reference>
        </references>
      </pivotArea>
    </format>
    <format dxfId="713">
      <pivotArea dataOnly="0" outline="0" fieldPosition="0">
        <references count="1">
          <reference field="4294967294" count="1">
            <x v="0"/>
          </reference>
        </references>
      </pivotArea>
    </format>
    <format dxfId="712">
      <pivotArea dataOnly="0" outline="0" fieldPosition="0">
        <references count="1">
          <reference field="4294967294" count="1">
            <x v="1"/>
          </reference>
        </references>
      </pivotArea>
    </format>
    <format dxfId="711">
      <pivotArea dataOnly="0" outline="0" fieldPosition="0">
        <references count="1">
          <reference field="4294967294" count="1">
            <x v="1"/>
          </reference>
        </references>
      </pivotArea>
    </format>
    <format dxfId="710">
      <pivotArea dataOnly="0" outline="0" fieldPosition="0">
        <references count="1">
          <reference field="4294967294" count="1">
            <x v="1"/>
          </reference>
        </references>
      </pivotArea>
    </format>
    <format dxfId="709">
      <pivotArea dataOnly="0" outline="0" fieldPosition="0">
        <references count="1">
          <reference field="4294967294" count="1">
            <x v="0"/>
          </reference>
        </references>
      </pivotArea>
    </format>
    <format dxfId="708">
      <pivotArea dataOnly="0" outline="0" fieldPosition="0">
        <references count="1">
          <reference field="4294967294" count="1">
            <x v="1"/>
          </reference>
        </references>
      </pivotArea>
    </format>
    <format dxfId="707">
      <pivotArea dataOnly="0" outline="0" fieldPosition="0">
        <references count="1">
          <reference field="4294967294" count="1">
            <x v="2"/>
          </reference>
        </references>
      </pivotArea>
    </format>
    <format dxfId="706">
      <pivotArea dataOnly="0" outline="0" fieldPosition="0">
        <references count="1">
          <reference field="4294967294" count="1">
            <x v="2"/>
          </reference>
        </references>
      </pivotArea>
    </format>
    <format dxfId="705">
      <pivotArea dataOnly="0" outline="0" fieldPosition="0">
        <references count="1">
          <reference field="4294967294" count="1">
            <x v="2"/>
          </reference>
        </references>
      </pivotArea>
    </format>
    <format dxfId="704">
      <pivotArea dataOnly="0" outline="0" fieldPosition="0">
        <references count="1">
          <reference field="4294967294" count="1">
            <x v="2"/>
          </reference>
        </references>
      </pivotArea>
    </format>
    <format dxfId="703">
      <pivotArea dataOnly="0" outline="0" fieldPosition="0">
        <references count="1">
          <reference field="4294967294" count="1">
            <x v="3"/>
          </reference>
        </references>
      </pivotArea>
    </format>
    <format dxfId="702">
      <pivotArea dataOnly="0" outline="0" fieldPosition="0">
        <references count="1">
          <reference field="4294967294" count="1">
            <x v="3"/>
          </reference>
        </references>
      </pivotArea>
    </format>
    <format dxfId="701">
      <pivotArea dataOnly="0" outline="0" fieldPosition="0">
        <references count="1">
          <reference field="4294967294" count="1">
            <x v="3"/>
          </reference>
        </references>
      </pivotArea>
    </format>
    <format dxfId="700">
      <pivotArea dataOnly="0" outline="0" fieldPosition="0">
        <references count="1">
          <reference field="4294967294" count="1">
            <x v="3"/>
          </reference>
        </references>
      </pivotArea>
    </format>
    <format dxfId="699">
      <pivotArea dataOnly="0" outline="0" fieldPosition="0">
        <references count="1">
          <reference field="4294967294" count="1">
            <x v="4"/>
          </reference>
        </references>
      </pivotArea>
    </format>
    <format dxfId="698">
      <pivotArea dataOnly="0" outline="0" fieldPosition="0">
        <references count="1">
          <reference field="4294967294" count="1">
            <x v="4"/>
          </reference>
        </references>
      </pivotArea>
    </format>
    <format dxfId="697">
      <pivotArea dataOnly="0" outline="0" fieldPosition="0">
        <references count="1">
          <reference field="4294967294" count="1">
            <x v="4"/>
          </reference>
        </references>
      </pivotArea>
    </format>
    <format dxfId="696">
      <pivotArea dataOnly="0" outline="0" fieldPosition="0">
        <references count="1">
          <reference field="4294967294" count="1">
            <x v="4"/>
          </reference>
        </references>
      </pivotArea>
    </format>
    <format dxfId="695">
      <pivotArea dataOnly="0" outline="0" fieldPosition="0">
        <references count="1">
          <reference field="4294967294" count="1">
            <x v="5"/>
          </reference>
        </references>
      </pivotArea>
    </format>
    <format dxfId="694">
      <pivotArea dataOnly="0" outline="0" fieldPosition="0">
        <references count="1">
          <reference field="4294967294" count="1">
            <x v="5"/>
          </reference>
        </references>
      </pivotArea>
    </format>
    <format dxfId="693">
      <pivotArea dataOnly="0" outline="0" fieldPosition="0">
        <references count="1">
          <reference field="4294967294" count="1">
            <x v="5"/>
          </reference>
        </references>
      </pivotArea>
    </format>
    <format dxfId="692">
      <pivotArea dataOnly="0" outline="0" fieldPosition="0">
        <references count="1">
          <reference field="4294967294" count="1">
            <x v="5"/>
          </reference>
        </references>
      </pivotArea>
    </format>
    <format dxfId="691">
      <pivotArea dataOnly="0" outline="0" fieldPosition="0">
        <references count="1">
          <reference field="4294967294" count="1">
            <x v="6"/>
          </reference>
        </references>
      </pivotArea>
    </format>
    <format dxfId="690">
      <pivotArea dataOnly="0" outline="0" fieldPosition="0">
        <references count="1">
          <reference field="4294967294" count="1">
            <x v="6"/>
          </reference>
        </references>
      </pivotArea>
    </format>
    <format dxfId="689">
      <pivotArea dataOnly="0" outline="0" fieldPosition="0">
        <references count="1">
          <reference field="4294967294" count="1">
            <x v="6"/>
          </reference>
        </references>
      </pivotArea>
    </format>
    <format dxfId="688">
      <pivotArea dataOnly="0" outline="0" fieldPosition="0">
        <references count="1">
          <reference field="4294967294" count="1">
            <x v="6"/>
          </reference>
        </references>
      </pivotArea>
    </format>
    <format dxfId="687">
      <pivotArea dataOnly="0" outline="0" fieldPosition="0">
        <references count="1">
          <reference field="4294967294" count="1">
            <x v="7"/>
          </reference>
        </references>
      </pivotArea>
    </format>
    <format dxfId="686">
      <pivotArea dataOnly="0" outline="0" fieldPosition="0">
        <references count="1">
          <reference field="4294967294" count="1">
            <x v="7"/>
          </reference>
        </references>
      </pivotArea>
    </format>
    <format dxfId="685">
      <pivotArea dataOnly="0" outline="0" fieldPosition="0">
        <references count="1">
          <reference field="4294967294" count="1">
            <x v="7"/>
          </reference>
        </references>
      </pivotArea>
    </format>
    <format dxfId="684">
      <pivotArea dataOnly="0" outline="0" fieldPosition="0">
        <references count="1">
          <reference field="4294967294" count="1">
            <x v="7"/>
          </reference>
        </references>
      </pivotArea>
    </format>
    <format dxfId="683">
      <pivotArea dataOnly="0" outline="0" fieldPosition="0">
        <references count="1">
          <reference field="4294967294" count="1">
            <x v="8"/>
          </reference>
        </references>
      </pivotArea>
    </format>
    <format dxfId="682">
      <pivotArea dataOnly="0" outline="0" fieldPosition="0">
        <references count="1">
          <reference field="4294967294" count="1">
            <x v="8"/>
          </reference>
        </references>
      </pivotArea>
    </format>
    <format dxfId="681">
      <pivotArea dataOnly="0" outline="0" fieldPosition="0">
        <references count="1">
          <reference field="4294967294" count="1">
            <x v="8"/>
          </reference>
        </references>
      </pivotArea>
    </format>
    <format dxfId="680">
      <pivotArea dataOnly="0" outline="0" fieldPosition="0">
        <references count="1">
          <reference field="4294967294" count="1">
            <x v="8"/>
          </reference>
        </references>
      </pivotArea>
    </format>
    <format dxfId="679">
      <pivotArea dataOnly="0" outline="0" fieldPosition="0">
        <references count="1">
          <reference field="4294967294" count="1">
            <x v="9"/>
          </reference>
        </references>
      </pivotArea>
    </format>
    <format dxfId="678">
      <pivotArea dataOnly="0" outline="0" fieldPosition="0">
        <references count="1">
          <reference field="4294967294" count="1">
            <x v="9"/>
          </reference>
        </references>
      </pivotArea>
    </format>
    <format dxfId="677">
      <pivotArea dataOnly="0" outline="0" fieldPosition="0">
        <references count="1">
          <reference field="4294967294" count="1">
            <x v="9"/>
          </reference>
        </references>
      </pivotArea>
    </format>
    <format dxfId="676">
      <pivotArea dataOnly="0" outline="0" fieldPosition="0">
        <references count="1">
          <reference field="4294967294" count="1">
            <x v="9"/>
          </reference>
        </references>
      </pivotArea>
    </format>
    <format dxfId="675">
      <pivotArea dataOnly="0" outline="0" fieldPosition="0">
        <references count="1">
          <reference field="4294967294" count="1">
            <x v="9"/>
          </reference>
        </references>
      </pivotArea>
    </format>
    <format dxfId="674">
      <pivotArea dataOnly="0" outline="0" fieldPosition="0">
        <references count="1">
          <reference field="4294967294" count="1">
            <x v="9"/>
          </reference>
        </references>
      </pivotArea>
    </format>
    <format dxfId="673">
      <pivotArea dataOnly="0" outline="0" fieldPosition="0">
        <references count="1">
          <reference field="4294967294" count="1">
            <x v="10"/>
          </reference>
        </references>
      </pivotArea>
    </format>
    <format dxfId="672">
      <pivotArea dataOnly="0" outline="0" fieldPosition="0">
        <references count="1">
          <reference field="4294967294" count="1">
            <x v="10"/>
          </reference>
        </references>
      </pivotArea>
    </format>
    <format dxfId="671">
      <pivotArea dataOnly="0" outline="0" fieldPosition="0">
        <references count="1">
          <reference field="4294967294" count="1">
            <x v="10"/>
          </reference>
        </references>
      </pivotArea>
    </format>
    <format dxfId="670">
      <pivotArea dataOnly="0" outline="0" fieldPosition="0">
        <references count="1">
          <reference field="4294967294" count="1">
            <x v="10"/>
          </reference>
        </references>
      </pivotArea>
    </format>
    <format dxfId="669">
      <pivotArea dataOnly="0" outline="0" fieldPosition="0">
        <references count="1">
          <reference field="4294967294" count="1">
            <x v="11"/>
          </reference>
        </references>
      </pivotArea>
    </format>
    <format dxfId="668">
      <pivotArea dataOnly="0" outline="0" fieldPosition="0">
        <references count="1">
          <reference field="4294967294" count="1">
            <x v="11"/>
          </reference>
        </references>
      </pivotArea>
    </format>
    <format dxfId="667">
      <pivotArea dataOnly="0" outline="0" fieldPosition="0">
        <references count="1">
          <reference field="4294967294" count="1">
            <x v="11"/>
          </reference>
        </references>
      </pivotArea>
    </format>
    <format dxfId="666">
      <pivotArea dataOnly="0" outline="0" fieldPosition="0">
        <references count="1">
          <reference field="4294967294" count="1">
            <x v="11"/>
          </reference>
        </references>
      </pivotArea>
    </format>
    <format dxfId="665">
      <pivotArea dataOnly="0" outline="0" fieldPosition="0">
        <references count="1">
          <reference field="4294967294" count="1">
            <x v="12"/>
          </reference>
        </references>
      </pivotArea>
    </format>
    <format dxfId="664">
      <pivotArea dataOnly="0" outline="0" fieldPosition="0">
        <references count="1">
          <reference field="4294967294" count="1">
            <x v="12"/>
          </reference>
        </references>
      </pivotArea>
    </format>
    <format dxfId="663">
      <pivotArea dataOnly="0" outline="0" fieldPosition="0">
        <references count="1">
          <reference field="4294967294" count="1">
            <x v="12"/>
          </reference>
        </references>
      </pivotArea>
    </format>
    <format dxfId="662">
      <pivotArea dataOnly="0" outline="0" fieldPosition="0">
        <references count="1">
          <reference field="4294967294" count="1">
            <x v="12"/>
          </reference>
        </references>
      </pivotArea>
    </format>
    <format dxfId="661">
      <pivotArea dataOnly="0" outline="0" fieldPosition="0">
        <references count="1">
          <reference field="4294967294" count="1">
            <x v="13"/>
          </reference>
        </references>
      </pivotArea>
    </format>
    <format dxfId="660">
      <pivotArea dataOnly="0" outline="0" fieldPosition="0">
        <references count="1">
          <reference field="4294967294" count="1">
            <x v="13"/>
          </reference>
        </references>
      </pivotArea>
    </format>
    <format dxfId="659">
      <pivotArea dataOnly="0" outline="0" fieldPosition="0">
        <references count="1">
          <reference field="4294967294" count="1">
            <x v="13"/>
          </reference>
        </references>
      </pivotArea>
    </format>
    <format dxfId="658">
      <pivotArea dataOnly="0" outline="0" fieldPosition="0">
        <references count="1">
          <reference field="4294967294" count="1">
            <x v="13"/>
          </reference>
        </references>
      </pivotArea>
    </format>
    <format dxfId="657">
      <pivotArea dataOnly="0" outline="0" fieldPosition="0">
        <references count="1">
          <reference field="4294967294" count="1">
            <x v="14"/>
          </reference>
        </references>
      </pivotArea>
    </format>
    <format dxfId="656">
      <pivotArea dataOnly="0" outline="0" fieldPosition="0">
        <references count="1">
          <reference field="4294967294" count="1">
            <x v="14"/>
          </reference>
        </references>
      </pivotArea>
    </format>
    <format dxfId="655">
      <pivotArea dataOnly="0" outline="0" fieldPosition="0">
        <references count="1">
          <reference field="4294967294" count="1">
            <x v="14"/>
          </reference>
        </references>
      </pivotArea>
    </format>
    <format dxfId="654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СводнаяТаблица31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84:S94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0">
    <i>
      <x v="1"/>
    </i>
    <i r="1">
      <x v="3"/>
    </i>
    <i r="2">
      <x v="89"/>
    </i>
    <i>
      <x v="4"/>
    </i>
    <i r="1">
      <x v="1"/>
    </i>
    <i r="2">
      <x v="59"/>
    </i>
    <i>
      <x v="9"/>
    </i>
    <i r="1">
      <x v="6"/>
    </i>
    <i r="2">
      <x v="77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839">
      <pivotArea dataOnly="0" labelOnly="1" fieldPosition="0">
        <references count="1">
          <reference field="2" count="0"/>
        </references>
      </pivotArea>
    </format>
    <format dxfId="838">
      <pivotArea dataOnly="0" labelOnly="1" fieldPosition="0">
        <references count="1">
          <reference field="2" count="0"/>
        </references>
      </pivotArea>
    </format>
    <format dxfId="837">
      <pivotArea dataOnly="0" labelOnly="1" fieldPosition="0">
        <references count="1">
          <reference field="2" count="0"/>
        </references>
      </pivotArea>
    </format>
    <format dxfId="836">
      <pivotArea dataOnly="0" labelOnly="1" grandRow="1" outline="0" fieldPosition="0"/>
    </format>
    <format dxfId="835">
      <pivotArea dataOnly="0" labelOnly="1" grandRow="1" outline="0" fieldPosition="0"/>
    </format>
    <format dxfId="834">
      <pivotArea dataOnly="0" labelOnly="1" grandRow="1" outline="0" fieldPosition="0"/>
    </format>
    <format dxfId="833">
      <pivotArea dataOnly="0" labelOnly="1" fieldPosition="0">
        <references count="1">
          <reference field="3" count="0"/>
        </references>
      </pivotArea>
    </format>
    <format dxfId="832">
      <pivotArea dataOnly="0" labelOnly="1" fieldPosition="0">
        <references count="1">
          <reference field="3" count="0"/>
        </references>
      </pivotArea>
    </format>
    <format dxfId="831">
      <pivotArea dataOnly="0" labelOnly="1" fieldPosition="0">
        <references count="1">
          <reference field="3" count="0"/>
        </references>
      </pivotArea>
    </format>
    <format dxfId="830">
      <pivotArea dataOnly="0" labelOnly="1" fieldPosition="0">
        <references count="1">
          <reference field="4" count="0"/>
        </references>
      </pivotArea>
    </format>
    <format dxfId="829">
      <pivotArea dataOnly="0" labelOnly="1" fieldPosition="0">
        <references count="1">
          <reference field="4" count="0"/>
        </references>
      </pivotArea>
    </format>
    <format dxfId="828">
      <pivotArea dataOnly="0" labelOnly="1" fieldPosition="0">
        <references count="1">
          <reference field="4" count="0"/>
        </references>
      </pivotArea>
    </format>
    <format dxfId="827">
      <pivotArea dataOnly="0" labelOnly="1" fieldPosition="0">
        <references count="1">
          <reference field="3" count="0"/>
        </references>
      </pivotArea>
    </format>
    <format dxfId="826">
      <pivotArea dataOnly="0" labelOnly="1" fieldPosition="0">
        <references count="1">
          <reference field="4" count="0"/>
        </references>
      </pivotArea>
    </format>
    <format dxfId="825">
      <pivotArea dataOnly="0" labelOnly="1" fieldPosition="0">
        <references count="1">
          <reference field="4" count="0"/>
        </references>
      </pivotArea>
    </format>
    <format dxfId="824">
      <pivotArea dataOnly="0" labelOnly="1" fieldPosition="0">
        <references count="1">
          <reference field="4" count="0"/>
        </references>
      </pivotArea>
    </format>
    <format dxfId="823">
      <pivotArea outline="0" fieldPosition="0">
        <references count="1">
          <reference field="4294967294" count="1">
            <x v="0"/>
          </reference>
        </references>
      </pivotArea>
    </format>
    <format dxfId="822">
      <pivotArea outline="0" fieldPosition="0">
        <references count="1">
          <reference field="4294967294" count="1">
            <x v="1"/>
          </reference>
        </references>
      </pivotArea>
    </format>
    <format dxfId="821">
      <pivotArea outline="0" fieldPosition="0">
        <references count="1">
          <reference field="4294967294" count="1">
            <x v="2"/>
          </reference>
        </references>
      </pivotArea>
    </format>
    <format dxfId="820">
      <pivotArea outline="0" fieldPosition="0">
        <references count="1">
          <reference field="4294967294" count="1">
            <x v="3"/>
          </reference>
        </references>
      </pivotArea>
    </format>
    <format dxfId="819">
      <pivotArea outline="0" fieldPosition="0">
        <references count="1">
          <reference field="4294967294" count="1">
            <x v="4"/>
          </reference>
        </references>
      </pivotArea>
    </format>
    <format dxfId="818">
      <pivotArea outline="0" fieldPosition="0">
        <references count="1">
          <reference field="4294967294" count="1">
            <x v="5"/>
          </reference>
        </references>
      </pivotArea>
    </format>
    <format dxfId="817">
      <pivotArea outline="0" fieldPosition="0">
        <references count="1">
          <reference field="4294967294" count="1">
            <x v="6"/>
          </reference>
        </references>
      </pivotArea>
    </format>
    <format dxfId="816">
      <pivotArea outline="0" fieldPosition="0">
        <references count="1">
          <reference field="4294967294" count="1">
            <x v="7"/>
          </reference>
        </references>
      </pivotArea>
    </format>
    <format dxfId="815">
      <pivotArea outline="0" fieldPosition="0">
        <references count="1">
          <reference field="4294967294" count="1">
            <x v="8"/>
          </reference>
        </references>
      </pivotArea>
    </format>
    <format dxfId="814">
      <pivotArea outline="0" fieldPosition="0">
        <references count="1">
          <reference field="4294967294" count="1">
            <x v="9"/>
          </reference>
        </references>
      </pivotArea>
    </format>
    <format dxfId="813">
      <pivotArea outline="0" fieldPosition="0">
        <references count="1">
          <reference field="4294967294" count="1">
            <x v="11"/>
          </reference>
        </references>
      </pivotArea>
    </format>
    <format dxfId="812">
      <pivotArea outline="0" fieldPosition="0">
        <references count="1">
          <reference field="4294967294" count="1">
            <x v="12"/>
          </reference>
        </references>
      </pivotArea>
    </format>
    <format dxfId="811">
      <pivotArea outline="0" fieldPosition="0">
        <references count="1">
          <reference field="4294967294" count="1">
            <x v="13"/>
          </reference>
        </references>
      </pivotArea>
    </format>
    <format dxfId="810">
      <pivotArea outline="0" fieldPosition="0">
        <references count="1">
          <reference field="4294967294" count="1">
            <x v="10"/>
          </reference>
        </references>
      </pivotArea>
    </format>
    <format dxfId="809">
      <pivotArea outline="0" fieldPosition="0">
        <references count="1">
          <reference field="4294967294" count="1">
            <x v="14"/>
          </reference>
        </references>
      </pivotArea>
    </format>
    <format dxfId="808">
      <pivotArea dataOnly="0" outline="0" fieldPosition="0">
        <references count="1">
          <reference field="4294967294" count="1">
            <x v="0"/>
          </reference>
        </references>
      </pivotArea>
    </format>
    <format dxfId="807">
      <pivotArea dataOnly="0" outline="0" fieldPosition="0">
        <references count="1">
          <reference field="4294967294" count="1">
            <x v="0"/>
          </reference>
        </references>
      </pivotArea>
    </format>
    <format dxfId="806">
      <pivotArea dataOnly="0" outline="0" fieldPosition="0">
        <references count="1">
          <reference field="4294967294" count="1">
            <x v="0"/>
          </reference>
        </references>
      </pivotArea>
    </format>
    <format dxfId="805">
      <pivotArea dataOnly="0" outline="0" fieldPosition="0">
        <references count="1">
          <reference field="4294967294" count="1">
            <x v="1"/>
          </reference>
        </references>
      </pivotArea>
    </format>
    <format dxfId="804">
      <pivotArea dataOnly="0" outline="0" fieldPosition="0">
        <references count="1">
          <reference field="4294967294" count="1">
            <x v="1"/>
          </reference>
        </references>
      </pivotArea>
    </format>
    <format dxfId="803">
      <pivotArea dataOnly="0" outline="0" fieldPosition="0">
        <references count="1">
          <reference field="4294967294" count="1">
            <x v="1"/>
          </reference>
        </references>
      </pivotArea>
    </format>
    <format dxfId="802">
      <pivotArea dataOnly="0" outline="0" fieldPosition="0">
        <references count="1">
          <reference field="4294967294" count="1">
            <x v="0"/>
          </reference>
        </references>
      </pivotArea>
    </format>
    <format dxfId="801">
      <pivotArea dataOnly="0" outline="0" fieldPosition="0">
        <references count="1">
          <reference field="4294967294" count="1">
            <x v="1"/>
          </reference>
        </references>
      </pivotArea>
    </format>
    <format dxfId="800">
      <pivotArea dataOnly="0" outline="0" fieldPosition="0">
        <references count="1">
          <reference field="4294967294" count="1">
            <x v="2"/>
          </reference>
        </references>
      </pivotArea>
    </format>
    <format dxfId="799">
      <pivotArea dataOnly="0" outline="0" fieldPosition="0">
        <references count="1">
          <reference field="4294967294" count="1">
            <x v="2"/>
          </reference>
        </references>
      </pivotArea>
    </format>
    <format dxfId="798">
      <pivotArea dataOnly="0" outline="0" fieldPosition="0">
        <references count="1">
          <reference field="4294967294" count="1">
            <x v="2"/>
          </reference>
        </references>
      </pivotArea>
    </format>
    <format dxfId="797">
      <pivotArea dataOnly="0" outline="0" fieldPosition="0">
        <references count="1">
          <reference field="4294967294" count="1">
            <x v="2"/>
          </reference>
        </references>
      </pivotArea>
    </format>
    <format dxfId="796">
      <pivotArea dataOnly="0" outline="0" fieldPosition="0">
        <references count="1">
          <reference field="4294967294" count="1">
            <x v="3"/>
          </reference>
        </references>
      </pivotArea>
    </format>
    <format dxfId="795">
      <pivotArea dataOnly="0" outline="0" fieldPosition="0">
        <references count="1">
          <reference field="4294967294" count="1">
            <x v="3"/>
          </reference>
        </references>
      </pivotArea>
    </format>
    <format dxfId="794">
      <pivotArea dataOnly="0" outline="0" fieldPosition="0">
        <references count="1">
          <reference field="4294967294" count="1">
            <x v="3"/>
          </reference>
        </references>
      </pivotArea>
    </format>
    <format dxfId="793">
      <pivotArea dataOnly="0" outline="0" fieldPosition="0">
        <references count="1">
          <reference field="4294967294" count="1">
            <x v="3"/>
          </reference>
        </references>
      </pivotArea>
    </format>
    <format dxfId="792">
      <pivotArea dataOnly="0" outline="0" fieldPosition="0">
        <references count="1">
          <reference field="4294967294" count="1">
            <x v="4"/>
          </reference>
        </references>
      </pivotArea>
    </format>
    <format dxfId="791">
      <pivotArea dataOnly="0" outline="0" fieldPosition="0">
        <references count="1">
          <reference field="4294967294" count="1">
            <x v="4"/>
          </reference>
        </references>
      </pivotArea>
    </format>
    <format dxfId="790">
      <pivotArea dataOnly="0" outline="0" fieldPosition="0">
        <references count="1">
          <reference field="4294967294" count="1">
            <x v="4"/>
          </reference>
        </references>
      </pivotArea>
    </format>
    <format dxfId="789">
      <pivotArea dataOnly="0" outline="0" fieldPosition="0">
        <references count="1">
          <reference field="4294967294" count="1">
            <x v="4"/>
          </reference>
        </references>
      </pivotArea>
    </format>
    <format dxfId="788">
      <pivotArea dataOnly="0" outline="0" fieldPosition="0">
        <references count="1">
          <reference field="4294967294" count="1">
            <x v="5"/>
          </reference>
        </references>
      </pivotArea>
    </format>
    <format dxfId="787">
      <pivotArea dataOnly="0" outline="0" fieldPosition="0">
        <references count="1">
          <reference field="4294967294" count="1">
            <x v="5"/>
          </reference>
        </references>
      </pivotArea>
    </format>
    <format dxfId="786">
      <pivotArea dataOnly="0" outline="0" fieldPosition="0">
        <references count="1">
          <reference field="4294967294" count="1">
            <x v="5"/>
          </reference>
        </references>
      </pivotArea>
    </format>
    <format dxfId="785">
      <pivotArea dataOnly="0" outline="0" fieldPosition="0">
        <references count="1">
          <reference field="4294967294" count="1">
            <x v="5"/>
          </reference>
        </references>
      </pivotArea>
    </format>
    <format dxfId="784">
      <pivotArea dataOnly="0" outline="0" fieldPosition="0">
        <references count="1">
          <reference field="4294967294" count="1">
            <x v="6"/>
          </reference>
        </references>
      </pivotArea>
    </format>
    <format dxfId="783">
      <pivotArea dataOnly="0" outline="0" fieldPosition="0">
        <references count="1">
          <reference field="4294967294" count="1">
            <x v="6"/>
          </reference>
        </references>
      </pivotArea>
    </format>
    <format dxfId="782">
      <pivotArea dataOnly="0" outline="0" fieldPosition="0">
        <references count="1">
          <reference field="4294967294" count="1">
            <x v="6"/>
          </reference>
        </references>
      </pivotArea>
    </format>
    <format dxfId="781">
      <pivotArea dataOnly="0" outline="0" fieldPosition="0">
        <references count="1">
          <reference field="4294967294" count="1">
            <x v="6"/>
          </reference>
        </references>
      </pivotArea>
    </format>
    <format dxfId="780">
      <pivotArea dataOnly="0" outline="0" fieldPosition="0">
        <references count="1">
          <reference field="4294967294" count="1">
            <x v="7"/>
          </reference>
        </references>
      </pivotArea>
    </format>
    <format dxfId="779">
      <pivotArea dataOnly="0" outline="0" fieldPosition="0">
        <references count="1">
          <reference field="4294967294" count="1">
            <x v="7"/>
          </reference>
        </references>
      </pivotArea>
    </format>
    <format dxfId="778">
      <pivotArea dataOnly="0" outline="0" fieldPosition="0">
        <references count="1">
          <reference field="4294967294" count="1">
            <x v="7"/>
          </reference>
        </references>
      </pivotArea>
    </format>
    <format dxfId="777">
      <pivotArea dataOnly="0" outline="0" fieldPosition="0">
        <references count="1">
          <reference field="4294967294" count="1">
            <x v="7"/>
          </reference>
        </references>
      </pivotArea>
    </format>
    <format dxfId="776">
      <pivotArea dataOnly="0" outline="0" fieldPosition="0">
        <references count="1">
          <reference field="4294967294" count="1">
            <x v="8"/>
          </reference>
        </references>
      </pivotArea>
    </format>
    <format dxfId="775">
      <pivotArea dataOnly="0" outline="0" fieldPosition="0">
        <references count="1">
          <reference field="4294967294" count="1">
            <x v="8"/>
          </reference>
        </references>
      </pivotArea>
    </format>
    <format dxfId="774">
      <pivotArea dataOnly="0" outline="0" fieldPosition="0">
        <references count="1">
          <reference field="4294967294" count="1">
            <x v="8"/>
          </reference>
        </references>
      </pivotArea>
    </format>
    <format dxfId="773">
      <pivotArea dataOnly="0" outline="0" fieldPosition="0">
        <references count="1">
          <reference field="4294967294" count="1">
            <x v="8"/>
          </reference>
        </references>
      </pivotArea>
    </format>
    <format dxfId="772">
      <pivotArea dataOnly="0" outline="0" fieldPosition="0">
        <references count="1">
          <reference field="4294967294" count="1">
            <x v="9"/>
          </reference>
        </references>
      </pivotArea>
    </format>
    <format dxfId="771">
      <pivotArea dataOnly="0" outline="0" fieldPosition="0">
        <references count="1">
          <reference field="4294967294" count="1">
            <x v="9"/>
          </reference>
        </references>
      </pivotArea>
    </format>
    <format dxfId="770">
      <pivotArea dataOnly="0" outline="0" fieldPosition="0">
        <references count="1">
          <reference field="4294967294" count="1">
            <x v="9"/>
          </reference>
        </references>
      </pivotArea>
    </format>
    <format dxfId="769">
      <pivotArea dataOnly="0" outline="0" fieldPosition="0">
        <references count="1">
          <reference field="4294967294" count="1">
            <x v="9"/>
          </reference>
        </references>
      </pivotArea>
    </format>
    <format dxfId="768">
      <pivotArea dataOnly="0" outline="0" fieldPosition="0">
        <references count="1">
          <reference field="4294967294" count="1">
            <x v="9"/>
          </reference>
        </references>
      </pivotArea>
    </format>
    <format dxfId="767">
      <pivotArea dataOnly="0" outline="0" fieldPosition="0">
        <references count="1">
          <reference field="4294967294" count="1">
            <x v="9"/>
          </reference>
        </references>
      </pivotArea>
    </format>
    <format dxfId="766">
      <pivotArea dataOnly="0" outline="0" fieldPosition="0">
        <references count="1">
          <reference field="4294967294" count="1">
            <x v="10"/>
          </reference>
        </references>
      </pivotArea>
    </format>
    <format dxfId="765">
      <pivotArea dataOnly="0" outline="0" fieldPosition="0">
        <references count="1">
          <reference field="4294967294" count="1">
            <x v="10"/>
          </reference>
        </references>
      </pivotArea>
    </format>
    <format dxfId="764">
      <pivotArea dataOnly="0" outline="0" fieldPosition="0">
        <references count="1">
          <reference field="4294967294" count="1">
            <x v="10"/>
          </reference>
        </references>
      </pivotArea>
    </format>
    <format dxfId="763">
      <pivotArea dataOnly="0" outline="0" fieldPosition="0">
        <references count="1">
          <reference field="4294967294" count="1">
            <x v="10"/>
          </reference>
        </references>
      </pivotArea>
    </format>
    <format dxfId="762">
      <pivotArea dataOnly="0" outline="0" fieldPosition="0">
        <references count="1">
          <reference field="4294967294" count="1">
            <x v="11"/>
          </reference>
        </references>
      </pivotArea>
    </format>
    <format dxfId="761">
      <pivotArea dataOnly="0" outline="0" fieldPosition="0">
        <references count="1">
          <reference field="4294967294" count="1">
            <x v="11"/>
          </reference>
        </references>
      </pivotArea>
    </format>
    <format dxfId="760">
      <pivotArea dataOnly="0" outline="0" fieldPosition="0">
        <references count="1">
          <reference field="4294967294" count="1">
            <x v="11"/>
          </reference>
        </references>
      </pivotArea>
    </format>
    <format dxfId="759">
      <pivotArea dataOnly="0" outline="0" fieldPosition="0">
        <references count="1">
          <reference field="4294967294" count="1">
            <x v="11"/>
          </reference>
        </references>
      </pivotArea>
    </format>
    <format dxfId="758">
      <pivotArea dataOnly="0" outline="0" fieldPosition="0">
        <references count="1">
          <reference field="4294967294" count="1">
            <x v="12"/>
          </reference>
        </references>
      </pivotArea>
    </format>
    <format dxfId="757">
      <pivotArea dataOnly="0" outline="0" fieldPosition="0">
        <references count="1">
          <reference field="4294967294" count="1">
            <x v="12"/>
          </reference>
        </references>
      </pivotArea>
    </format>
    <format dxfId="756">
      <pivotArea dataOnly="0" outline="0" fieldPosition="0">
        <references count="1">
          <reference field="4294967294" count="1">
            <x v="12"/>
          </reference>
        </references>
      </pivotArea>
    </format>
    <format dxfId="755">
      <pivotArea dataOnly="0" outline="0" fieldPosition="0">
        <references count="1">
          <reference field="4294967294" count="1">
            <x v="12"/>
          </reference>
        </references>
      </pivotArea>
    </format>
    <format dxfId="754">
      <pivotArea dataOnly="0" outline="0" fieldPosition="0">
        <references count="1">
          <reference field="4294967294" count="1">
            <x v="13"/>
          </reference>
        </references>
      </pivotArea>
    </format>
    <format dxfId="753">
      <pivotArea dataOnly="0" outline="0" fieldPosition="0">
        <references count="1">
          <reference field="4294967294" count="1">
            <x v="13"/>
          </reference>
        </references>
      </pivotArea>
    </format>
    <format dxfId="752">
      <pivotArea dataOnly="0" outline="0" fieldPosition="0">
        <references count="1">
          <reference field="4294967294" count="1">
            <x v="13"/>
          </reference>
        </references>
      </pivotArea>
    </format>
    <format dxfId="751">
      <pivotArea dataOnly="0" outline="0" fieldPosition="0">
        <references count="1">
          <reference field="4294967294" count="1">
            <x v="13"/>
          </reference>
        </references>
      </pivotArea>
    </format>
    <format dxfId="750">
      <pivotArea dataOnly="0" outline="0" fieldPosition="0">
        <references count="1">
          <reference field="4294967294" count="1">
            <x v="14"/>
          </reference>
        </references>
      </pivotArea>
    </format>
    <format dxfId="749">
      <pivotArea dataOnly="0" outline="0" fieldPosition="0">
        <references count="1">
          <reference field="4294967294" count="1">
            <x v="14"/>
          </reference>
        </references>
      </pivotArea>
    </format>
    <format dxfId="748">
      <pivotArea dataOnly="0" outline="0" fieldPosition="0">
        <references count="1">
          <reference field="4294967294" count="1">
            <x v="14"/>
          </reference>
        </references>
      </pivotArea>
    </format>
    <format dxfId="747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9.xml><?xml version="1.0" encoding="utf-8"?>
<pivotTableDefinition xmlns="http://schemas.openxmlformats.org/spreadsheetml/2006/main" name="СводнаяТаблица37" cacheId="3" applyNumberFormats="0" applyBorderFormats="0" applyFontFormats="0" applyPatternFormats="0" applyAlignmentFormats="0" applyWidthHeightFormats="1" dataCaption="Значения" updatedVersion="4" minRefreshableVersion="3" showDrill="0" itemPrintTitles="1" createdVersion="4" indent="0" outline="1" outlineData="1" multipleFieldFilters="0">
  <location ref="A163:A171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19"/>
        <item h="1" m="1" x="27"/>
        <item h="1" m="1" x="22"/>
        <item h="1" m="1" x="25"/>
        <item h="1" m="1" x="29"/>
        <item h="1" m="1" x="35"/>
        <item h="1" m="1" x="20"/>
        <item h="1" m="1" x="24"/>
        <item h="1" m="1" x="31"/>
        <item h="1" m="1" x="34"/>
        <item h="1" m="1" x="32"/>
        <item h="1" m="1" x="30"/>
        <item h="1" m="1" x="21"/>
        <item h="1" m="1" x="18"/>
        <item h="1" m="1" x="28"/>
        <item h="1" m="1" x="26"/>
        <item h="1" m="1" x="23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x="9"/>
        <item h="1" x="11"/>
        <item h="1" m="1" x="33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103"/>
        <item x="10"/>
        <item m="1" x="94"/>
        <item x="71"/>
        <item x="79"/>
        <item x="68"/>
        <item x="66"/>
        <item m="1" x="102"/>
        <item x="65"/>
        <item x="67"/>
        <item m="1" x="95"/>
        <item m="1" x="100"/>
        <item m="1" x="105"/>
        <item m="1" x="92"/>
        <item x="60"/>
        <item x="59"/>
        <item x="41"/>
        <item x="29"/>
        <item m="1" x="98"/>
        <item x="30"/>
        <item x="31"/>
        <item x="38"/>
        <item x="45"/>
        <item x="46"/>
        <item x="43"/>
        <item x="44"/>
        <item x="47"/>
        <item x="37"/>
        <item m="1" x="99"/>
        <item x="35"/>
        <item m="1" x="91"/>
        <item x="81"/>
        <item x="53"/>
        <item x="24"/>
        <item x="23"/>
        <item x="84"/>
        <item m="1" x="106"/>
        <item m="1" x="88"/>
        <item x="36"/>
        <item x="70"/>
        <item x="76"/>
        <item x="78"/>
        <item x="1"/>
        <item x="58"/>
        <item x="57"/>
        <item x="50"/>
        <item x="51"/>
        <item m="1" x="89"/>
        <item x="6"/>
        <item x="54"/>
        <item x="55"/>
        <item x="42"/>
        <item x="39"/>
        <item m="1" x="104"/>
        <item x="9"/>
        <item m="1" x="90"/>
        <item x="16"/>
        <item x="15"/>
        <item x="25"/>
        <item x="19"/>
        <item x="11"/>
        <item x="18"/>
        <item x="20"/>
        <item m="1" x="101"/>
        <item x="17"/>
        <item x="26"/>
        <item m="1" x="87"/>
        <item x="27"/>
        <item x="21"/>
        <item m="1" x="97"/>
        <item x="22"/>
        <item x="12"/>
        <item m="1" x="96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86"/>
        <item x="32"/>
        <item m="1" x="93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8">
    <i>
      <x v="4"/>
    </i>
    <i r="1">
      <x v="1"/>
    </i>
    <i r="2">
      <x v="69"/>
    </i>
    <i r="2">
      <x v="71"/>
    </i>
    <i r="1">
      <x v="3"/>
    </i>
    <i r="2">
      <x v="2"/>
    </i>
    <i r="2">
      <x v="55"/>
    </i>
    <i t="grand">
      <x/>
    </i>
  </rowItems>
  <colItems count="1">
    <i/>
  </colItems>
  <pageFields count="1">
    <pageField fld="1" hier="-1"/>
  </pageFields>
  <formats count="21">
    <format dxfId="860">
      <pivotArea dataOnly="0" labelOnly="1" fieldPosition="0">
        <references count="1">
          <reference field="2" count="0"/>
        </references>
      </pivotArea>
    </format>
    <format dxfId="859">
      <pivotArea dataOnly="0" labelOnly="1" fieldPosition="0">
        <references count="1">
          <reference field="2" count="0"/>
        </references>
      </pivotArea>
    </format>
    <format dxfId="858">
      <pivotArea dataOnly="0" labelOnly="1" fieldPosition="0">
        <references count="1">
          <reference field="2" count="0"/>
        </references>
      </pivotArea>
    </format>
    <format dxfId="857">
      <pivotArea dataOnly="0" labelOnly="1" grandRow="1" outline="0" fieldPosition="0"/>
    </format>
    <format dxfId="856">
      <pivotArea dataOnly="0" labelOnly="1" grandRow="1" outline="0" fieldPosition="0"/>
    </format>
    <format dxfId="855">
      <pivotArea dataOnly="0" labelOnly="1" grandRow="1" outline="0" fieldPosition="0"/>
    </format>
    <format dxfId="854">
      <pivotArea dataOnly="0" labelOnly="1" fieldPosition="0">
        <references count="1">
          <reference field="3" count="0"/>
        </references>
      </pivotArea>
    </format>
    <format dxfId="853">
      <pivotArea dataOnly="0" labelOnly="1" fieldPosition="0">
        <references count="1">
          <reference field="3" count="0"/>
        </references>
      </pivotArea>
    </format>
    <format dxfId="852">
      <pivotArea dataOnly="0" labelOnly="1" fieldPosition="0">
        <references count="1">
          <reference field="3" count="0"/>
        </references>
      </pivotArea>
    </format>
    <format dxfId="851">
      <pivotArea dataOnly="0" labelOnly="1" fieldPosition="0">
        <references count="1">
          <reference field="4" count="0"/>
        </references>
      </pivotArea>
    </format>
    <format dxfId="850">
      <pivotArea dataOnly="0" labelOnly="1" fieldPosition="0">
        <references count="1">
          <reference field="4" count="0"/>
        </references>
      </pivotArea>
    </format>
    <format dxfId="849">
      <pivotArea dataOnly="0" labelOnly="1" fieldPosition="0">
        <references count="1">
          <reference field="4" count="0"/>
        </references>
      </pivotArea>
    </format>
    <format dxfId="848">
      <pivotArea dataOnly="0" labelOnly="1" fieldPosition="0">
        <references count="1">
          <reference field="3" count="0"/>
        </references>
      </pivotArea>
    </format>
    <format dxfId="847">
      <pivotArea dataOnly="0" labelOnly="1" fieldPosition="0">
        <references count="1">
          <reference field="4" count="0"/>
        </references>
      </pivotArea>
    </format>
    <format dxfId="846">
      <pivotArea dataOnly="0" labelOnly="1" fieldPosition="0">
        <references count="1">
          <reference field="4" count="0"/>
        </references>
      </pivotArea>
    </format>
    <format dxfId="845">
      <pivotArea dataOnly="0" labelOnly="1" fieldPosition="0">
        <references count="1">
          <reference field="4" count="0"/>
        </references>
      </pivotArea>
    </format>
    <format dxfId="844">
      <pivotArea dataOnly="0" labelOnly="1" outline="0" fieldPosition="0">
        <references count="1">
          <reference field="1" count="0"/>
        </references>
      </pivotArea>
    </format>
    <format dxfId="843">
      <pivotArea dataOnly="0" labelOnly="1" outline="0" fieldPosition="0">
        <references count="1">
          <reference field="1" count="0"/>
        </references>
      </pivotArea>
    </format>
    <format dxfId="842">
      <pivotArea dataOnly="0" labelOnly="1" fieldPosition="0">
        <references count="1">
          <reference field="2" count="0"/>
        </references>
      </pivotArea>
    </format>
    <format dxfId="841">
      <pivotArea dataOnly="0" labelOnly="1" fieldPosition="0">
        <references count="1">
          <reference field="2" count="0"/>
        </references>
      </pivotArea>
    </format>
    <format dxfId="840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Таблица1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16:A128" firstHeaderRow="1" firstDataRow="1" firstDataCol="1" rowPageCount="1" colPageCount="1"/>
  <pivotFields count="27">
    <pivotField showAll="0"/>
    <pivotField axis="axisPage" multipleItemSelectionAllowed="1" showAll="0">
      <items count="37">
        <item m="1" x="28"/>
        <item m="1" x="19"/>
        <item m="1" x="33"/>
        <item m="1" x="23"/>
        <item m="1" x="29"/>
        <item m="1" x="27"/>
        <item m="1" x="21"/>
        <item m="1" x="34"/>
        <item m="1" x="22"/>
        <item m="1" x="25"/>
        <item m="1" x="18"/>
        <item m="1" x="20"/>
        <item m="1" x="26"/>
        <item m="1" x="30"/>
        <item m="1" x="31"/>
        <item m="1" x="32"/>
        <item m="1" x="35"/>
        <item x="5"/>
        <item x="10"/>
        <item x="17"/>
        <item x="0"/>
        <item x="1"/>
        <item x="3"/>
        <item x="4"/>
        <item x="6"/>
        <item x="7"/>
        <item x="8"/>
        <item x="9"/>
        <item x="11"/>
        <item m="1" x="24"/>
        <item x="12"/>
        <item x="13"/>
        <item x="14"/>
        <item x="15"/>
        <item x="2"/>
        <item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12">
    <i>
      <x/>
    </i>
    <i r="1">
      <x v="3"/>
    </i>
    <i r="2">
      <x v="39"/>
    </i>
    <i>
      <x v="1"/>
    </i>
    <i r="1">
      <x v="3"/>
    </i>
    <i r="2">
      <x v="15"/>
    </i>
    <i r="2">
      <x v="16"/>
    </i>
    <i r="2">
      <x v="33"/>
    </i>
    <i r="2">
      <x v="44"/>
    </i>
    <i r="2">
      <x v="45"/>
    </i>
    <i r="2">
      <x v="46"/>
    </i>
    <i r="2">
      <x v="47"/>
    </i>
    <i r="2">
      <x v="50"/>
    </i>
    <i r="2">
      <x v="51"/>
    </i>
    <i r="2">
      <x v="76"/>
    </i>
    <i r="2">
      <x v="78"/>
    </i>
    <i r="2">
      <x v="88"/>
    </i>
    <i r="2">
      <x v="89"/>
    </i>
    <i>
      <x v="2"/>
    </i>
    <i r="1">
      <x v="3"/>
    </i>
    <i r="2">
      <x v="80"/>
    </i>
    <i>
      <x v="4"/>
    </i>
    <i r="1">
      <x v="1"/>
    </i>
    <i r="2">
      <x v="34"/>
    </i>
    <i r="2">
      <x v="35"/>
    </i>
    <i r="2">
      <x v="57"/>
    </i>
    <i r="2">
      <x v="58"/>
    </i>
    <i r="2">
      <x v="59"/>
    </i>
    <i r="2">
      <x v="60"/>
    </i>
    <i r="2">
      <x v="62"/>
    </i>
    <i r="2">
      <x v="63"/>
    </i>
    <i r="2">
      <x v="65"/>
    </i>
    <i r="2">
      <x v="66"/>
    </i>
    <i r="2">
      <x v="68"/>
    </i>
    <i r="2">
      <x v="69"/>
    </i>
    <i r="2">
      <x v="71"/>
    </i>
    <i r="1">
      <x v="2"/>
    </i>
    <i r="2">
      <x v="18"/>
    </i>
    <i r="2">
      <x v="20"/>
    </i>
    <i r="2">
      <x v="21"/>
    </i>
    <i r="2">
      <x v="104"/>
    </i>
    <i r="2">
      <x v="106"/>
    </i>
    <i r="1">
      <x v="3"/>
    </i>
    <i r="2">
      <x/>
    </i>
    <i r="2">
      <x v="2"/>
    </i>
    <i r="2">
      <x v="49"/>
    </i>
    <i r="2">
      <x v="55"/>
    </i>
    <i r="2">
      <x v="61"/>
    </i>
    <i r="2">
      <x v="72"/>
    </i>
    <i r="2">
      <x v="79"/>
    </i>
    <i r="2">
      <x v="87"/>
    </i>
    <i r="2">
      <x v="101"/>
    </i>
    <i r="2">
      <x v="102"/>
    </i>
    <i>
      <x v="5"/>
    </i>
    <i r="1">
      <x v="3"/>
    </i>
    <i r="2">
      <x v="30"/>
    </i>
    <i r="2">
      <x v="98"/>
    </i>
    <i>
      <x v="6"/>
    </i>
    <i r="1">
      <x v="3"/>
    </i>
    <i r="2">
      <x v="4"/>
    </i>
    <i r="2">
      <x v="5"/>
    </i>
    <i r="2">
      <x v="6"/>
    </i>
    <i r="2">
      <x v="7"/>
    </i>
    <i r="2">
      <x v="9"/>
    </i>
    <i r="2">
      <x v="10"/>
    </i>
    <i r="2">
      <x v="32"/>
    </i>
    <i r="2">
      <x v="36"/>
    </i>
    <i r="2">
      <x v="40"/>
    </i>
    <i r="2">
      <x v="41"/>
    </i>
    <i r="2">
      <x v="42"/>
    </i>
    <i r="2">
      <x v="74"/>
    </i>
    <i r="2">
      <x v="75"/>
    </i>
    <i r="2">
      <x v="82"/>
    </i>
    <i r="2">
      <x v="83"/>
    </i>
    <i r="2">
      <x v="90"/>
    </i>
    <i r="2">
      <x v="91"/>
    </i>
    <i r="2">
      <x v="92"/>
    </i>
    <i r="2">
      <x v="93"/>
    </i>
    <i r="2">
      <x v="94"/>
    </i>
    <i r="2">
      <x v="95"/>
    </i>
    <i r="2">
      <x v="96"/>
    </i>
    <i r="2">
      <x v="99"/>
    </i>
    <i r="2">
      <x v="100"/>
    </i>
    <i>
      <x v="7"/>
    </i>
    <i r="1">
      <x v="1"/>
    </i>
    <i r="2">
      <x v="97"/>
    </i>
    <i r="1">
      <x v="3"/>
    </i>
    <i r="2">
      <x v="43"/>
    </i>
    <i>
      <x v="8"/>
    </i>
    <i r="1">
      <x v="1"/>
    </i>
    <i r="2">
      <x v="23"/>
    </i>
    <i r="2">
      <x v="24"/>
    </i>
    <i r="2">
      <x v="25"/>
    </i>
    <i r="2">
      <x v="26"/>
    </i>
    <i r="2">
      <x v="27"/>
    </i>
    <i>
      <x v="9"/>
    </i>
    <i r="1">
      <x v="6"/>
    </i>
    <i r="2">
      <x v="77"/>
    </i>
    <i r="2">
      <x v="85"/>
    </i>
    <i r="2">
      <x v="86"/>
    </i>
    <i>
      <x v="11"/>
    </i>
    <i r="1">
      <x/>
    </i>
    <i r="2">
      <x v="81"/>
    </i>
    <i>
      <x v="12"/>
    </i>
    <i r="1">
      <x v="3"/>
    </i>
    <i r="2">
      <x v="17"/>
    </i>
    <i r="2">
      <x v="22"/>
    </i>
    <i r="2">
      <x v="28"/>
    </i>
    <i r="2">
      <x v="52"/>
    </i>
    <i r="2">
      <x v="53"/>
    </i>
    <i r="2">
      <x v="84"/>
    </i>
    <i t="grand">
      <x/>
    </i>
  </rowItems>
  <colItems count="1">
    <i/>
  </colItems>
  <pageFields count="1">
    <pageField fld="1" hier="-1"/>
  </pageFields>
  <formats count="21">
    <format dxfId="2202">
      <pivotArea dataOnly="0" labelOnly="1" fieldPosition="0">
        <references count="1">
          <reference field="2" count="0"/>
        </references>
      </pivotArea>
    </format>
    <format dxfId="2201">
      <pivotArea dataOnly="0" labelOnly="1" fieldPosition="0">
        <references count="1">
          <reference field="2" count="0"/>
        </references>
      </pivotArea>
    </format>
    <format dxfId="2200">
      <pivotArea dataOnly="0" labelOnly="1" fieldPosition="0">
        <references count="1">
          <reference field="2" count="0"/>
        </references>
      </pivotArea>
    </format>
    <format dxfId="2199">
      <pivotArea dataOnly="0" labelOnly="1" grandRow="1" outline="0" fieldPosition="0"/>
    </format>
    <format dxfId="2198">
      <pivotArea dataOnly="0" labelOnly="1" grandRow="1" outline="0" fieldPosition="0"/>
    </format>
    <format dxfId="2197">
      <pivotArea dataOnly="0" labelOnly="1" grandRow="1" outline="0" fieldPosition="0"/>
    </format>
    <format dxfId="2196">
      <pivotArea dataOnly="0" labelOnly="1" fieldPosition="0">
        <references count="1">
          <reference field="3" count="0"/>
        </references>
      </pivotArea>
    </format>
    <format dxfId="2195">
      <pivotArea dataOnly="0" labelOnly="1" fieldPosition="0">
        <references count="1">
          <reference field="3" count="0"/>
        </references>
      </pivotArea>
    </format>
    <format dxfId="2194">
      <pivotArea dataOnly="0" labelOnly="1" fieldPosition="0">
        <references count="1">
          <reference field="3" count="0"/>
        </references>
      </pivotArea>
    </format>
    <format dxfId="2193">
      <pivotArea dataOnly="0" labelOnly="1" fieldPosition="0">
        <references count="1">
          <reference field="4" count="0"/>
        </references>
      </pivotArea>
    </format>
    <format dxfId="2192">
      <pivotArea dataOnly="0" labelOnly="1" fieldPosition="0">
        <references count="1">
          <reference field="4" count="0"/>
        </references>
      </pivotArea>
    </format>
    <format dxfId="2191">
      <pivotArea dataOnly="0" labelOnly="1" fieldPosition="0">
        <references count="1">
          <reference field="4" count="0"/>
        </references>
      </pivotArea>
    </format>
    <format dxfId="2190">
      <pivotArea dataOnly="0" labelOnly="1" fieldPosition="0">
        <references count="1">
          <reference field="3" count="0"/>
        </references>
      </pivotArea>
    </format>
    <format dxfId="2189">
      <pivotArea dataOnly="0" labelOnly="1" fieldPosition="0">
        <references count="1">
          <reference field="4" count="0"/>
        </references>
      </pivotArea>
    </format>
    <format dxfId="2188">
      <pivotArea dataOnly="0" labelOnly="1" fieldPosition="0">
        <references count="1">
          <reference field="4" count="0"/>
        </references>
      </pivotArea>
    </format>
    <format dxfId="2187">
      <pivotArea dataOnly="0" labelOnly="1" fieldPosition="0">
        <references count="1">
          <reference field="4" count="0"/>
        </references>
      </pivotArea>
    </format>
    <format dxfId="2186">
      <pivotArea dataOnly="0" labelOnly="1" outline="0" fieldPosition="0">
        <references count="1">
          <reference field="1" count="0"/>
        </references>
      </pivotArea>
    </format>
    <format dxfId="2185">
      <pivotArea dataOnly="0" labelOnly="1" outline="0" fieldPosition="0">
        <references count="1">
          <reference field="1" count="0"/>
        </references>
      </pivotArea>
    </format>
    <format dxfId="2184">
      <pivotArea dataOnly="0" labelOnly="1" fieldPosition="0">
        <references count="1">
          <reference field="2" count="0"/>
        </references>
      </pivotArea>
    </format>
    <format dxfId="2183">
      <pivotArea dataOnly="0" labelOnly="1" fieldPosition="0">
        <references count="1">
          <reference field="2" count="0"/>
        </references>
      </pivotArea>
    </format>
    <format dxfId="2182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0.xml><?xml version="1.0" encoding="utf-8"?>
<pivotTableDefinition xmlns="http://schemas.openxmlformats.org/spreadsheetml/2006/main" name="СводнаяТаблица45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233:A244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1">
    <i>
      <x v="4"/>
    </i>
    <i r="1">
      <x v="2"/>
    </i>
    <i r="2">
      <x v="18"/>
    </i>
    <i r="1">
      <x v="3"/>
    </i>
    <i r="2">
      <x v="87"/>
    </i>
    <i>
      <x v="6"/>
    </i>
    <i r="1">
      <x v="3"/>
    </i>
    <i r="2">
      <x v="9"/>
    </i>
    <i r="2">
      <x v="74"/>
    </i>
    <i r="2">
      <x v="75"/>
    </i>
    <i t="grand">
      <x/>
    </i>
  </rowItems>
  <colItems count="1">
    <i/>
  </colItems>
  <pageFields count="1">
    <pageField fld="1" hier="-1"/>
  </pageFields>
  <formats count="21">
    <format dxfId="881">
      <pivotArea dataOnly="0" labelOnly="1" fieldPosition="0">
        <references count="1">
          <reference field="2" count="0"/>
        </references>
      </pivotArea>
    </format>
    <format dxfId="880">
      <pivotArea dataOnly="0" labelOnly="1" fieldPosition="0">
        <references count="1">
          <reference field="2" count="0"/>
        </references>
      </pivotArea>
    </format>
    <format dxfId="879">
      <pivotArea dataOnly="0" labelOnly="1" fieldPosition="0">
        <references count="1">
          <reference field="2" count="0"/>
        </references>
      </pivotArea>
    </format>
    <format dxfId="878">
      <pivotArea dataOnly="0" labelOnly="1" grandRow="1" outline="0" fieldPosition="0"/>
    </format>
    <format dxfId="877">
      <pivotArea dataOnly="0" labelOnly="1" grandRow="1" outline="0" fieldPosition="0"/>
    </format>
    <format dxfId="876">
      <pivotArea dataOnly="0" labelOnly="1" grandRow="1" outline="0" fieldPosition="0"/>
    </format>
    <format dxfId="875">
      <pivotArea dataOnly="0" labelOnly="1" fieldPosition="0">
        <references count="1">
          <reference field="3" count="0"/>
        </references>
      </pivotArea>
    </format>
    <format dxfId="874">
      <pivotArea dataOnly="0" labelOnly="1" fieldPosition="0">
        <references count="1">
          <reference field="3" count="0"/>
        </references>
      </pivotArea>
    </format>
    <format dxfId="873">
      <pivotArea dataOnly="0" labelOnly="1" fieldPosition="0">
        <references count="1">
          <reference field="3" count="0"/>
        </references>
      </pivotArea>
    </format>
    <format dxfId="872">
      <pivotArea dataOnly="0" labelOnly="1" fieldPosition="0">
        <references count="1">
          <reference field="4" count="0"/>
        </references>
      </pivotArea>
    </format>
    <format dxfId="871">
      <pivotArea dataOnly="0" labelOnly="1" fieldPosition="0">
        <references count="1">
          <reference field="4" count="0"/>
        </references>
      </pivotArea>
    </format>
    <format dxfId="870">
      <pivotArea dataOnly="0" labelOnly="1" fieldPosition="0">
        <references count="1">
          <reference field="4" count="0"/>
        </references>
      </pivotArea>
    </format>
    <format dxfId="869">
      <pivotArea dataOnly="0" labelOnly="1" fieldPosition="0">
        <references count="1">
          <reference field="3" count="0"/>
        </references>
      </pivotArea>
    </format>
    <format dxfId="868">
      <pivotArea dataOnly="0" labelOnly="1" fieldPosition="0">
        <references count="1">
          <reference field="4" count="0"/>
        </references>
      </pivotArea>
    </format>
    <format dxfId="867">
      <pivotArea dataOnly="0" labelOnly="1" fieldPosition="0">
        <references count="1">
          <reference field="4" count="0"/>
        </references>
      </pivotArea>
    </format>
    <format dxfId="866">
      <pivotArea dataOnly="0" labelOnly="1" fieldPosition="0">
        <references count="1">
          <reference field="4" count="0"/>
        </references>
      </pivotArea>
    </format>
    <format dxfId="865">
      <pivotArea dataOnly="0" labelOnly="1" outline="0" fieldPosition="0">
        <references count="1">
          <reference field="1" count="0"/>
        </references>
      </pivotArea>
    </format>
    <format dxfId="864">
      <pivotArea dataOnly="0" labelOnly="1" outline="0" fieldPosition="0">
        <references count="1">
          <reference field="1" count="0"/>
        </references>
      </pivotArea>
    </format>
    <format dxfId="863">
      <pivotArea dataOnly="0" labelOnly="1" fieldPosition="0">
        <references count="1">
          <reference field="2" count="0"/>
        </references>
      </pivotArea>
    </format>
    <format dxfId="862">
      <pivotArea dataOnly="0" labelOnly="1" fieldPosition="0">
        <references count="1">
          <reference field="2" count="0"/>
        </references>
      </pivotArea>
    </format>
    <format dxfId="861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1.xml><?xml version="1.0" encoding="utf-8"?>
<pivotTableDefinition xmlns="http://schemas.openxmlformats.org/spreadsheetml/2006/main" name="СводнаяТаблица43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213:S223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0">
    <i>
      <x v="1"/>
    </i>
    <i r="1">
      <x v="3"/>
    </i>
    <i r="2">
      <x v="50"/>
    </i>
    <i r="2">
      <x v="51"/>
    </i>
    <i r="2">
      <x v="76"/>
    </i>
    <i>
      <x v="4"/>
    </i>
    <i r="1">
      <x v="3"/>
    </i>
    <i r="2">
      <x v="72"/>
    </i>
    <i r="2">
      <x v="101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974">
      <pivotArea dataOnly="0" labelOnly="1" fieldPosition="0">
        <references count="1">
          <reference field="2" count="0"/>
        </references>
      </pivotArea>
    </format>
    <format dxfId="973">
      <pivotArea dataOnly="0" labelOnly="1" fieldPosition="0">
        <references count="1">
          <reference field="2" count="0"/>
        </references>
      </pivotArea>
    </format>
    <format dxfId="972">
      <pivotArea dataOnly="0" labelOnly="1" fieldPosition="0">
        <references count="1">
          <reference field="2" count="0"/>
        </references>
      </pivotArea>
    </format>
    <format dxfId="971">
      <pivotArea dataOnly="0" labelOnly="1" grandRow="1" outline="0" fieldPosition="0"/>
    </format>
    <format dxfId="970">
      <pivotArea dataOnly="0" labelOnly="1" grandRow="1" outline="0" fieldPosition="0"/>
    </format>
    <format dxfId="969">
      <pivotArea dataOnly="0" labelOnly="1" grandRow="1" outline="0" fieldPosition="0"/>
    </format>
    <format dxfId="968">
      <pivotArea dataOnly="0" labelOnly="1" fieldPosition="0">
        <references count="1">
          <reference field="3" count="0"/>
        </references>
      </pivotArea>
    </format>
    <format dxfId="967">
      <pivotArea dataOnly="0" labelOnly="1" fieldPosition="0">
        <references count="1">
          <reference field="3" count="0"/>
        </references>
      </pivotArea>
    </format>
    <format dxfId="966">
      <pivotArea dataOnly="0" labelOnly="1" fieldPosition="0">
        <references count="1">
          <reference field="3" count="0"/>
        </references>
      </pivotArea>
    </format>
    <format dxfId="965">
      <pivotArea dataOnly="0" labelOnly="1" fieldPosition="0">
        <references count="1">
          <reference field="4" count="0"/>
        </references>
      </pivotArea>
    </format>
    <format dxfId="964">
      <pivotArea dataOnly="0" labelOnly="1" fieldPosition="0">
        <references count="1">
          <reference field="4" count="0"/>
        </references>
      </pivotArea>
    </format>
    <format dxfId="963">
      <pivotArea dataOnly="0" labelOnly="1" fieldPosition="0">
        <references count="1">
          <reference field="4" count="0"/>
        </references>
      </pivotArea>
    </format>
    <format dxfId="962">
      <pivotArea dataOnly="0" labelOnly="1" fieldPosition="0">
        <references count="1">
          <reference field="3" count="0"/>
        </references>
      </pivotArea>
    </format>
    <format dxfId="961">
      <pivotArea dataOnly="0" labelOnly="1" fieldPosition="0">
        <references count="1">
          <reference field="4" count="0"/>
        </references>
      </pivotArea>
    </format>
    <format dxfId="960">
      <pivotArea dataOnly="0" labelOnly="1" fieldPosition="0">
        <references count="1">
          <reference field="4" count="0"/>
        </references>
      </pivotArea>
    </format>
    <format dxfId="959">
      <pivotArea dataOnly="0" labelOnly="1" fieldPosition="0">
        <references count="1">
          <reference field="4" count="0"/>
        </references>
      </pivotArea>
    </format>
    <format dxfId="958">
      <pivotArea outline="0" fieldPosition="0">
        <references count="1">
          <reference field="4294967294" count="1">
            <x v="0"/>
          </reference>
        </references>
      </pivotArea>
    </format>
    <format dxfId="957">
      <pivotArea outline="0" fieldPosition="0">
        <references count="1">
          <reference field="4294967294" count="1">
            <x v="1"/>
          </reference>
        </references>
      </pivotArea>
    </format>
    <format dxfId="956">
      <pivotArea outline="0" fieldPosition="0">
        <references count="1">
          <reference field="4294967294" count="1">
            <x v="2"/>
          </reference>
        </references>
      </pivotArea>
    </format>
    <format dxfId="955">
      <pivotArea outline="0" fieldPosition="0">
        <references count="1">
          <reference field="4294967294" count="1">
            <x v="3"/>
          </reference>
        </references>
      </pivotArea>
    </format>
    <format dxfId="954">
      <pivotArea outline="0" fieldPosition="0">
        <references count="1">
          <reference field="4294967294" count="1">
            <x v="4"/>
          </reference>
        </references>
      </pivotArea>
    </format>
    <format dxfId="953">
      <pivotArea outline="0" fieldPosition="0">
        <references count="1">
          <reference field="4294967294" count="1">
            <x v="5"/>
          </reference>
        </references>
      </pivotArea>
    </format>
    <format dxfId="952">
      <pivotArea outline="0" fieldPosition="0">
        <references count="1">
          <reference field="4294967294" count="1">
            <x v="6"/>
          </reference>
        </references>
      </pivotArea>
    </format>
    <format dxfId="951">
      <pivotArea outline="0" fieldPosition="0">
        <references count="1">
          <reference field="4294967294" count="1">
            <x v="7"/>
          </reference>
        </references>
      </pivotArea>
    </format>
    <format dxfId="950">
      <pivotArea outline="0" fieldPosition="0">
        <references count="1">
          <reference field="4294967294" count="1">
            <x v="8"/>
          </reference>
        </references>
      </pivotArea>
    </format>
    <format dxfId="949">
      <pivotArea outline="0" fieldPosition="0">
        <references count="1">
          <reference field="4294967294" count="1">
            <x v="9"/>
          </reference>
        </references>
      </pivotArea>
    </format>
    <format dxfId="948">
      <pivotArea outline="0" fieldPosition="0">
        <references count="1">
          <reference field="4294967294" count="1">
            <x v="11"/>
          </reference>
        </references>
      </pivotArea>
    </format>
    <format dxfId="947">
      <pivotArea outline="0" fieldPosition="0">
        <references count="1">
          <reference field="4294967294" count="1">
            <x v="12"/>
          </reference>
        </references>
      </pivotArea>
    </format>
    <format dxfId="946">
      <pivotArea outline="0" fieldPosition="0">
        <references count="1">
          <reference field="4294967294" count="1">
            <x v="13"/>
          </reference>
        </references>
      </pivotArea>
    </format>
    <format dxfId="945">
      <pivotArea outline="0" fieldPosition="0">
        <references count="1">
          <reference field="4294967294" count="1">
            <x v="10"/>
          </reference>
        </references>
      </pivotArea>
    </format>
    <format dxfId="944">
      <pivotArea outline="0" fieldPosition="0">
        <references count="1">
          <reference field="4294967294" count="1">
            <x v="14"/>
          </reference>
        </references>
      </pivotArea>
    </format>
    <format dxfId="943">
      <pivotArea dataOnly="0" outline="0" fieldPosition="0">
        <references count="1">
          <reference field="4294967294" count="1">
            <x v="0"/>
          </reference>
        </references>
      </pivotArea>
    </format>
    <format dxfId="942">
      <pivotArea dataOnly="0" outline="0" fieldPosition="0">
        <references count="1">
          <reference field="4294967294" count="1">
            <x v="0"/>
          </reference>
        </references>
      </pivotArea>
    </format>
    <format dxfId="941">
      <pivotArea dataOnly="0" outline="0" fieldPosition="0">
        <references count="1">
          <reference field="4294967294" count="1">
            <x v="0"/>
          </reference>
        </references>
      </pivotArea>
    </format>
    <format dxfId="940">
      <pivotArea dataOnly="0" outline="0" fieldPosition="0">
        <references count="1">
          <reference field="4294967294" count="1">
            <x v="1"/>
          </reference>
        </references>
      </pivotArea>
    </format>
    <format dxfId="939">
      <pivotArea dataOnly="0" outline="0" fieldPosition="0">
        <references count="1">
          <reference field="4294967294" count="1">
            <x v="1"/>
          </reference>
        </references>
      </pivotArea>
    </format>
    <format dxfId="938">
      <pivotArea dataOnly="0" outline="0" fieldPosition="0">
        <references count="1">
          <reference field="4294967294" count="1">
            <x v="1"/>
          </reference>
        </references>
      </pivotArea>
    </format>
    <format dxfId="937">
      <pivotArea dataOnly="0" outline="0" fieldPosition="0">
        <references count="1">
          <reference field="4294967294" count="1">
            <x v="0"/>
          </reference>
        </references>
      </pivotArea>
    </format>
    <format dxfId="936">
      <pivotArea dataOnly="0" outline="0" fieldPosition="0">
        <references count="1">
          <reference field="4294967294" count="1">
            <x v="1"/>
          </reference>
        </references>
      </pivotArea>
    </format>
    <format dxfId="935">
      <pivotArea dataOnly="0" outline="0" fieldPosition="0">
        <references count="1">
          <reference field="4294967294" count="1">
            <x v="2"/>
          </reference>
        </references>
      </pivotArea>
    </format>
    <format dxfId="934">
      <pivotArea dataOnly="0" outline="0" fieldPosition="0">
        <references count="1">
          <reference field="4294967294" count="1">
            <x v="2"/>
          </reference>
        </references>
      </pivotArea>
    </format>
    <format dxfId="933">
      <pivotArea dataOnly="0" outline="0" fieldPosition="0">
        <references count="1">
          <reference field="4294967294" count="1">
            <x v="2"/>
          </reference>
        </references>
      </pivotArea>
    </format>
    <format dxfId="932">
      <pivotArea dataOnly="0" outline="0" fieldPosition="0">
        <references count="1">
          <reference field="4294967294" count="1">
            <x v="2"/>
          </reference>
        </references>
      </pivotArea>
    </format>
    <format dxfId="931">
      <pivotArea dataOnly="0" outline="0" fieldPosition="0">
        <references count="1">
          <reference field="4294967294" count="1">
            <x v="3"/>
          </reference>
        </references>
      </pivotArea>
    </format>
    <format dxfId="930">
      <pivotArea dataOnly="0" outline="0" fieldPosition="0">
        <references count="1">
          <reference field="4294967294" count="1">
            <x v="3"/>
          </reference>
        </references>
      </pivotArea>
    </format>
    <format dxfId="929">
      <pivotArea dataOnly="0" outline="0" fieldPosition="0">
        <references count="1">
          <reference field="4294967294" count="1">
            <x v="3"/>
          </reference>
        </references>
      </pivotArea>
    </format>
    <format dxfId="928">
      <pivotArea dataOnly="0" outline="0" fieldPosition="0">
        <references count="1">
          <reference field="4294967294" count="1">
            <x v="3"/>
          </reference>
        </references>
      </pivotArea>
    </format>
    <format dxfId="927">
      <pivotArea dataOnly="0" outline="0" fieldPosition="0">
        <references count="1">
          <reference field="4294967294" count="1">
            <x v="4"/>
          </reference>
        </references>
      </pivotArea>
    </format>
    <format dxfId="926">
      <pivotArea dataOnly="0" outline="0" fieldPosition="0">
        <references count="1">
          <reference field="4294967294" count="1">
            <x v="4"/>
          </reference>
        </references>
      </pivotArea>
    </format>
    <format dxfId="925">
      <pivotArea dataOnly="0" outline="0" fieldPosition="0">
        <references count="1">
          <reference field="4294967294" count="1">
            <x v="4"/>
          </reference>
        </references>
      </pivotArea>
    </format>
    <format dxfId="924">
      <pivotArea dataOnly="0" outline="0" fieldPosition="0">
        <references count="1">
          <reference field="4294967294" count="1">
            <x v="4"/>
          </reference>
        </references>
      </pivotArea>
    </format>
    <format dxfId="923">
      <pivotArea dataOnly="0" outline="0" fieldPosition="0">
        <references count="1">
          <reference field="4294967294" count="1">
            <x v="5"/>
          </reference>
        </references>
      </pivotArea>
    </format>
    <format dxfId="922">
      <pivotArea dataOnly="0" outline="0" fieldPosition="0">
        <references count="1">
          <reference field="4294967294" count="1">
            <x v="5"/>
          </reference>
        </references>
      </pivotArea>
    </format>
    <format dxfId="921">
      <pivotArea dataOnly="0" outline="0" fieldPosition="0">
        <references count="1">
          <reference field="4294967294" count="1">
            <x v="5"/>
          </reference>
        </references>
      </pivotArea>
    </format>
    <format dxfId="920">
      <pivotArea dataOnly="0" outline="0" fieldPosition="0">
        <references count="1">
          <reference field="4294967294" count="1">
            <x v="5"/>
          </reference>
        </references>
      </pivotArea>
    </format>
    <format dxfId="919">
      <pivotArea dataOnly="0" outline="0" fieldPosition="0">
        <references count="1">
          <reference field="4294967294" count="1">
            <x v="6"/>
          </reference>
        </references>
      </pivotArea>
    </format>
    <format dxfId="918">
      <pivotArea dataOnly="0" outline="0" fieldPosition="0">
        <references count="1">
          <reference field="4294967294" count="1">
            <x v="6"/>
          </reference>
        </references>
      </pivotArea>
    </format>
    <format dxfId="917">
      <pivotArea dataOnly="0" outline="0" fieldPosition="0">
        <references count="1">
          <reference field="4294967294" count="1">
            <x v="6"/>
          </reference>
        </references>
      </pivotArea>
    </format>
    <format dxfId="916">
      <pivotArea dataOnly="0" outline="0" fieldPosition="0">
        <references count="1">
          <reference field="4294967294" count="1">
            <x v="6"/>
          </reference>
        </references>
      </pivotArea>
    </format>
    <format dxfId="915">
      <pivotArea dataOnly="0" outline="0" fieldPosition="0">
        <references count="1">
          <reference field="4294967294" count="1">
            <x v="7"/>
          </reference>
        </references>
      </pivotArea>
    </format>
    <format dxfId="914">
      <pivotArea dataOnly="0" outline="0" fieldPosition="0">
        <references count="1">
          <reference field="4294967294" count="1">
            <x v="7"/>
          </reference>
        </references>
      </pivotArea>
    </format>
    <format dxfId="913">
      <pivotArea dataOnly="0" outline="0" fieldPosition="0">
        <references count="1">
          <reference field="4294967294" count="1">
            <x v="7"/>
          </reference>
        </references>
      </pivotArea>
    </format>
    <format dxfId="912">
      <pivotArea dataOnly="0" outline="0" fieldPosition="0">
        <references count="1">
          <reference field="4294967294" count="1">
            <x v="7"/>
          </reference>
        </references>
      </pivotArea>
    </format>
    <format dxfId="911">
      <pivotArea dataOnly="0" outline="0" fieldPosition="0">
        <references count="1">
          <reference field="4294967294" count="1">
            <x v="8"/>
          </reference>
        </references>
      </pivotArea>
    </format>
    <format dxfId="910">
      <pivotArea dataOnly="0" outline="0" fieldPosition="0">
        <references count="1">
          <reference field="4294967294" count="1">
            <x v="8"/>
          </reference>
        </references>
      </pivotArea>
    </format>
    <format dxfId="909">
      <pivotArea dataOnly="0" outline="0" fieldPosition="0">
        <references count="1">
          <reference field="4294967294" count="1">
            <x v="8"/>
          </reference>
        </references>
      </pivotArea>
    </format>
    <format dxfId="908">
      <pivotArea dataOnly="0" outline="0" fieldPosition="0">
        <references count="1">
          <reference field="4294967294" count="1">
            <x v="8"/>
          </reference>
        </references>
      </pivotArea>
    </format>
    <format dxfId="907">
      <pivotArea dataOnly="0" outline="0" fieldPosition="0">
        <references count="1">
          <reference field="4294967294" count="1">
            <x v="9"/>
          </reference>
        </references>
      </pivotArea>
    </format>
    <format dxfId="906">
      <pivotArea dataOnly="0" outline="0" fieldPosition="0">
        <references count="1">
          <reference field="4294967294" count="1">
            <x v="9"/>
          </reference>
        </references>
      </pivotArea>
    </format>
    <format dxfId="905">
      <pivotArea dataOnly="0" outline="0" fieldPosition="0">
        <references count="1">
          <reference field="4294967294" count="1">
            <x v="9"/>
          </reference>
        </references>
      </pivotArea>
    </format>
    <format dxfId="904">
      <pivotArea dataOnly="0" outline="0" fieldPosition="0">
        <references count="1">
          <reference field="4294967294" count="1">
            <x v="9"/>
          </reference>
        </references>
      </pivotArea>
    </format>
    <format dxfId="903">
      <pivotArea dataOnly="0" outline="0" fieldPosition="0">
        <references count="1">
          <reference field="4294967294" count="1">
            <x v="9"/>
          </reference>
        </references>
      </pivotArea>
    </format>
    <format dxfId="902">
      <pivotArea dataOnly="0" outline="0" fieldPosition="0">
        <references count="1">
          <reference field="4294967294" count="1">
            <x v="9"/>
          </reference>
        </references>
      </pivotArea>
    </format>
    <format dxfId="901">
      <pivotArea dataOnly="0" outline="0" fieldPosition="0">
        <references count="1">
          <reference field="4294967294" count="1">
            <x v="10"/>
          </reference>
        </references>
      </pivotArea>
    </format>
    <format dxfId="900">
      <pivotArea dataOnly="0" outline="0" fieldPosition="0">
        <references count="1">
          <reference field="4294967294" count="1">
            <x v="10"/>
          </reference>
        </references>
      </pivotArea>
    </format>
    <format dxfId="899">
      <pivotArea dataOnly="0" outline="0" fieldPosition="0">
        <references count="1">
          <reference field="4294967294" count="1">
            <x v="10"/>
          </reference>
        </references>
      </pivotArea>
    </format>
    <format dxfId="898">
      <pivotArea dataOnly="0" outline="0" fieldPosition="0">
        <references count="1">
          <reference field="4294967294" count="1">
            <x v="10"/>
          </reference>
        </references>
      </pivotArea>
    </format>
    <format dxfId="897">
      <pivotArea dataOnly="0" outline="0" fieldPosition="0">
        <references count="1">
          <reference field="4294967294" count="1">
            <x v="11"/>
          </reference>
        </references>
      </pivotArea>
    </format>
    <format dxfId="896">
      <pivotArea dataOnly="0" outline="0" fieldPosition="0">
        <references count="1">
          <reference field="4294967294" count="1">
            <x v="11"/>
          </reference>
        </references>
      </pivotArea>
    </format>
    <format dxfId="895">
      <pivotArea dataOnly="0" outline="0" fieldPosition="0">
        <references count="1">
          <reference field="4294967294" count="1">
            <x v="11"/>
          </reference>
        </references>
      </pivotArea>
    </format>
    <format dxfId="894">
      <pivotArea dataOnly="0" outline="0" fieldPosition="0">
        <references count="1">
          <reference field="4294967294" count="1">
            <x v="11"/>
          </reference>
        </references>
      </pivotArea>
    </format>
    <format dxfId="893">
      <pivotArea dataOnly="0" outline="0" fieldPosition="0">
        <references count="1">
          <reference field="4294967294" count="1">
            <x v="12"/>
          </reference>
        </references>
      </pivotArea>
    </format>
    <format dxfId="892">
      <pivotArea dataOnly="0" outline="0" fieldPosition="0">
        <references count="1">
          <reference field="4294967294" count="1">
            <x v="12"/>
          </reference>
        </references>
      </pivotArea>
    </format>
    <format dxfId="891">
      <pivotArea dataOnly="0" outline="0" fieldPosition="0">
        <references count="1">
          <reference field="4294967294" count="1">
            <x v="12"/>
          </reference>
        </references>
      </pivotArea>
    </format>
    <format dxfId="890">
      <pivotArea dataOnly="0" outline="0" fieldPosition="0">
        <references count="1">
          <reference field="4294967294" count="1">
            <x v="12"/>
          </reference>
        </references>
      </pivotArea>
    </format>
    <format dxfId="889">
      <pivotArea dataOnly="0" outline="0" fieldPosition="0">
        <references count="1">
          <reference field="4294967294" count="1">
            <x v="13"/>
          </reference>
        </references>
      </pivotArea>
    </format>
    <format dxfId="888">
      <pivotArea dataOnly="0" outline="0" fieldPosition="0">
        <references count="1">
          <reference field="4294967294" count="1">
            <x v="13"/>
          </reference>
        </references>
      </pivotArea>
    </format>
    <format dxfId="887">
      <pivotArea dataOnly="0" outline="0" fieldPosition="0">
        <references count="1">
          <reference field="4294967294" count="1">
            <x v="13"/>
          </reference>
        </references>
      </pivotArea>
    </format>
    <format dxfId="886">
      <pivotArea dataOnly="0" outline="0" fieldPosition="0">
        <references count="1">
          <reference field="4294967294" count="1">
            <x v="13"/>
          </reference>
        </references>
      </pivotArea>
    </format>
    <format dxfId="885">
      <pivotArea dataOnly="0" outline="0" fieldPosition="0">
        <references count="1">
          <reference field="4294967294" count="1">
            <x v="14"/>
          </reference>
        </references>
      </pivotArea>
    </format>
    <format dxfId="884">
      <pivotArea dataOnly="0" outline="0" fieldPosition="0">
        <references count="1">
          <reference field="4294967294" count="1">
            <x v="14"/>
          </reference>
        </references>
      </pivotArea>
    </format>
    <format dxfId="883">
      <pivotArea dataOnly="0" outline="0" fieldPosition="0">
        <references count="1">
          <reference field="4294967294" count="1">
            <x v="14"/>
          </reference>
        </references>
      </pivotArea>
    </format>
    <format dxfId="882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2.xml><?xml version="1.0" encoding="utf-8"?>
<pivotTableDefinition xmlns="http://schemas.openxmlformats.org/spreadsheetml/2006/main" name="СводнаяТаблица39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181:S188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7">
    <i>
      <x v="4"/>
    </i>
    <i r="1">
      <x v="3"/>
    </i>
    <i r="2">
      <x v="49"/>
    </i>
    <i>
      <x v="12"/>
    </i>
    <i r="1">
      <x v="3"/>
    </i>
    <i r="2">
      <x v="52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067">
      <pivotArea dataOnly="0" labelOnly="1" fieldPosition="0">
        <references count="1">
          <reference field="2" count="0"/>
        </references>
      </pivotArea>
    </format>
    <format dxfId="1066">
      <pivotArea dataOnly="0" labelOnly="1" fieldPosition="0">
        <references count="1">
          <reference field="2" count="0"/>
        </references>
      </pivotArea>
    </format>
    <format dxfId="1065">
      <pivotArea dataOnly="0" labelOnly="1" fieldPosition="0">
        <references count="1">
          <reference field="2" count="0"/>
        </references>
      </pivotArea>
    </format>
    <format dxfId="1064">
      <pivotArea dataOnly="0" labelOnly="1" grandRow="1" outline="0" fieldPosition="0"/>
    </format>
    <format dxfId="1063">
      <pivotArea dataOnly="0" labelOnly="1" grandRow="1" outline="0" fieldPosition="0"/>
    </format>
    <format dxfId="1062">
      <pivotArea dataOnly="0" labelOnly="1" grandRow="1" outline="0" fieldPosition="0"/>
    </format>
    <format dxfId="1061">
      <pivotArea dataOnly="0" labelOnly="1" fieldPosition="0">
        <references count="1">
          <reference field="3" count="0"/>
        </references>
      </pivotArea>
    </format>
    <format dxfId="1060">
      <pivotArea dataOnly="0" labelOnly="1" fieldPosition="0">
        <references count="1">
          <reference field="3" count="0"/>
        </references>
      </pivotArea>
    </format>
    <format dxfId="1059">
      <pivotArea dataOnly="0" labelOnly="1" fieldPosition="0">
        <references count="1">
          <reference field="3" count="0"/>
        </references>
      </pivotArea>
    </format>
    <format dxfId="1058">
      <pivotArea dataOnly="0" labelOnly="1" fieldPosition="0">
        <references count="1">
          <reference field="4" count="0"/>
        </references>
      </pivotArea>
    </format>
    <format dxfId="1057">
      <pivotArea dataOnly="0" labelOnly="1" fieldPosition="0">
        <references count="1">
          <reference field="4" count="0"/>
        </references>
      </pivotArea>
    </format>
    <format dxfId="1056">
      <pivotArea dataOnly="0" labelOnly="1" fieldPosition="0">
        <references count="1">
          <reference field="4" count="0"/>
        </references>
      </pivotArea>
    </format>
    <format dxfId="1055">
      <pivotArea dataOnly="0" labelOnly="1" fieldPosition="0">
        <references count="1">
          <reference field="3" count="0"/>
        </references>
      </pivotArea>
    </format>
    <format dxfId="1054">
      <pivotArea dataOnly="0" labelOnly="1" fieldPosition="0">
        <references count="1">
          <reference field="4" count="0"/>
        </references>
      </pivotArea>
    </format>
    <format dxfId="1053">
      <pivotArea dataOnly="0" labelOnly="1" fieldPosition="0">
        <references count="1">
          <reference field="4" count="0"/>
        </references>
      </pivotArea>
    </format>
    <format dxfId="1052">
      <pivotArea dataOnly="0" labelOnly="1" fieldPosition="0">
        <references count="1">
          <reference field="4" count="0"/>
        </references>
      </pivotArea>
    </format>
    <format dxfId="1051">
      <pivotArea outline="0" fieldPosition="0">
        <references count="1">
          <reference field="4294967294" count="1">
            <x v="0"/>
          </reference>
        </references>
      </pivotArea>
    </format>
    <format dxfId="1050">
      <pivotArea outline="0" fieldPosition="0">
        <references count="1">
          <reference field="4294967294" count="1">
            <x v="1"/>
          </reference>
        </references>
      </pivotArea>
    </format>
    <format dxfId="1049">
      <pivotArea outline="0" fieldPosition="0">
        <references count="1">
          <reference field="4294967294" count="1">
            <x v="2"/>
          </reference>
        </references>
      </pivotArea>
    </format>
    <format dxfId="1048">
      <pivotArea outline="0" fieldPosition="0">
        <references count="1">
          <reference field="4294967294" count="1">
            <x v="3"/>
          </reference>
        </references>
      </pivotArea>
    </format>
    <format dxfId="1047">
      <pivotArea outline="0" fieldPosition="0">
        <references count="1">
          <reference field="4294967294" count="1">
            <x v="4"/>
          </reference>
        </references>
      </pivotArea>
    </format>
    <format dxfId="1046">
      <pivotArea outline="0" fieldPosition="0">
        <references count="1">
          <reference field="4294967294" count="1">
            <x v="5"/>
          </reference>
        </references>
      </pivotArea>
    </format>
    <format dxfId="1045">
      <pivotArea outline="0" fieldPosition="0">
        <references count="1">
          <reference field="4294967294" count="1">
            <x v="6"/>
          </reference>
        </references>
      </pivotArea>
    </format>
    <format dxfId="1044">
      <pivotArea outline="0" fieldPosition="0">
        <references count="1">
          <reference field="4294967294" count="1">
            <x v="7"/>
          </reference>
        </references>
      </pivotArea>
    </format>
    <format dxfId="1043">
      <pivotArea outline="0" fieldPosition="0">
        <references count="1">
          <reference field="4294967294" count="1">
            <x v="8"/>
          </reference>
        </references>
      </pivotArea>
    </format>
    <format dxfId="1042">
      <pivotArea outline="0" fieldPosition="0">
        <references count="1">
          <reference field="4294967294" count="1">
            <x v="9"/>
          </reference>
        </references>
      </pivotArea>
    </format>
    <format dxfId="1041">
      <pivotArea outline="0" fieldPosition="0">
        <references count="1">
          <reference field="4294967294" count="1">
            <x v="11"/>
          </reference>
        </references>
      </pivotArea>
    </format>
    <format dxfId="1040">
      <pivotArea outline="0" fieldPosition="0">
        <references count="1">
          <reference field="4294967294" count="1">
            <x v="12"/>
          </reference>
        </references>
      </pivotArea>
    </format>
    <format dxfId="1039">
      <pivotArea outline="0" fieldPosition="0">
        <references count="1">
          <reference field="4294967294" count="1">
            <x v="13"/>
          </reference>
        </references>
      </pivotArea>
    </format>
    <format dxfId="1038">
      <pivotArea outline="0" fieldPosition="0">
        <references count="1">
          <reference field="4294967294" count="1">
            <x v="10"/>
          </reference>
        </references>
      </pivotArea>
    </format>
    <format dxfId="1037">
      <pivotArea outline="0" fieldPosition="0">
        <references count="1">
          <reference field="4294967294" count="1">
            <x v="14"/>
          </reference>
        </references>
      </pivotArea>
    </format>
    <format dxfId="1036">
      <pivotArea dataOnly="0" outline="0" fieldPosition="0">
        <references count="1">
          <reference field="4294967294" count="1">
            <x v="0"/>
          </reference>
        </references>
      </pivotArea>
    </format>
    <format dxfId="1035">
      <pivotArea dataOnly="0" outline="0" fieldPosition="0">
        <references count="1">
          <reference field="4294967294" count="1">
            <x v="0"/>
          </reference>
        </references>
      </pivotArea>
    </format>
    <format dxfId="1034">
      <pivotArea dataOnly="0" outline="0" fieldPosition="0">
        <references count="1">
          <reference field="4294967294" count="1">
            <x v="0"/>
          </reference>
        </references>
      </pivotArea>
    </format>
    <format dxfId="1033">
      <pivotArea dataOnly="0" outline="0" fieldPosition="0">
        <references count="1">
          <reference field="4294967294" count="1">
            <x v="1"/>
          </reference>
        </references>
      </pivotArea>
    </format>
    <format dxfId="1032">
      <pivotArea dataOnly="0" outline="0" fieldPosition="0">
        <references count="1">
          <reference field="4294967294" count="1">
            <x v="1"/>
          </reference>
        </references>
      </pivotArea>
    </format>
    <format dxfId="1031">
      <pivotArea dataOnly="0" outline="0" fieldPosition="0">
        <references count="1">
          <reference field="4294967294" count="1">
            <x v="1"/>
          </reference>
        </references>
      </pivotArea>
    </format>
    <format dxfId="1030">
      <pivotArea dataOnly="0" outline="0" fieldPosition="0">
        <references count="1">
          <reference field="4294967294" count="1">
            <x v="0"/>
          </reference>
        </references>
      </pivotArea>
    </format>
    <format dxfId="1029">
      <pivotArea dataOnly="0" outline="0" fieldPosition="0">
        <references count="1">
          <reference field="4294967294" count="1">
            <x v="1"/>
          </reference>
        </references>
      </pivotArea>
    </format>
    <format dxfId="1028">
      <pivotArea dataOnly="0" outline="0" fieldPosition="0">
        <references count="1">
          <reference field="4294967294" count="1">
            <x v="2"/>
          </reference>
        </references>
      </pivotArea>
    </format>
    <format dxfId="1027">
      <pivotArea dataOnly="0" outline="0" fieldPosition="0">
        <references count="1">
          <reference field="4294967294" count="1">
            <x v="2"/>
          </reference>
        </references>
      </pivotArea>
    </format>
    <format dxfId="1026">
      <pivotArea dataOnly="0" outline="0" fieldPosition="0">
        <references count="1">
          <reference field="4294967294" count="1">
            <x v="2"/>
          </reference>
        </references>
      </pivotArea>
    </format>
    <format dxfId="1025">
      <pivotArea dataOnly="0" outline="0" fieldPosition="0">
        <references count="1">
          <reference field="4294967294" count="1">
            <x v="2"/>
          </reference>
        </references>
      </pivotArea>
    </format>
    <format dxfId="1024">
      <pivotArea dataOnly="0" outline="0" fieldPosition="0">
        <references count="1">
          <reference field="4294967294" count="1">
            <x v="3"/>
          </reference>
        </references>
      </pivotArea>
    </format>
    <format dxfId="1023">
      <pivotArea dataOnly="0" outline="0" fieldPosition="0">
        <references count="1">
          <reference field="4294967294" count="1">
            <x v="3"/>
          </reference>
        </references>
      </pivotArea>
    </format>
    <format dxfId="1022">
      <pivotArea dataOnly="0" outline="0" fieldPosition="0">
        <references count="1">
          <reference field="4294967294" count="1">
            <x v="3"/>
          </reference>
        </references>
      </pivotArea>
    </format>
    <format dxfId="1021">
      <pivotArea dataOnly="0" outline="0" fieldPosition="0">
        <references count="1">
          <reference field="4294967294" count="1">
            <x v="3"/>
          </reference>
        </references>
      </pivotArea>
    </format>
    <format dxfId="1020">
      <pivotArea dataOnly="0" outline="0" fieldPosition="0">
        <references count="1">
          <reference field="4294967294" count="1">
            <x v="4"/>
          </reference>
        </references>
      </pivotArea>
    </format>
    <format dxfId="1019">
      <pivotArea dataOnly="0" outline="0" fieldPosition="0">
        <references count="1">
          <reference field="4294967294" count="1">
            <x v="4"/>
          </reference>
        </references>
      </pivotArea>
    </format>
    <format dxfId="1018">
      <pivotArea dataOnly="0" outline="0" fieldPosition="0">
        <references count="1">
          <reference field="4294967294" count="1">
            <x v="4"/>
          </reference>
        </references>
      </pivotArea>
    </format>
    <format dxfId="1017">
      <pivotArea dataOnly="0" outline="0" fieldPosition="0">
        <references count="1">
          <reference field="4294967294" count="1">
            <x v="4"/>
          </reference>
        </references>
      </pivotArea>
    </format>
    <format dxfId="1016">
      <pivotArea dataOnly="0" outline="0" fieldPosition="0">
        <references count="1">
          <reference field="4294967294" count="1">
            <x v="5"/>
          </reference>
        </references>
      </pivotArea>
    </format>
    <format dxfId="1015">
      <pivotArea dataOnly="0" outline="0" fieldPosition="0">
        <references count="1">
          <reference field="4294967294" count="1">
            <x v="5"/>
          </reference>
        </references>
      </pivotArea>
    </format>
    <format dxfId="1014">
      <pivotArea dataOnly="0" outline="0" fieldPosition="0">
        <references count="1">
          <reference field="4294967294" count="1">
            <x v="5"/>
          </reference>
        </references>
      </pivotArea>
    </format>
    <format dxfId="1013">
      <pivotArea dataOnly="0" outline="0" fieldPosition="0">
        <references count="1">
          <reference field="4294967294" count="1">
            <x v="5"/>
          </reference>
        </references>
      </pivotArea>
    </format>
    <format dxfId="1012">
      <pivotArea dataOnly="0" outline="0" fieldPosition="0">
        <references count="1">
          <reference field="4294967294" count="1">
            <x v="6"/>
          </reference>
        </references>
      </pivotArea>
    </format>
    <format dxfId="1011">
      <pivotArea dataOnly="0" outline="0" fieldPosition="0">
        <references count="1">
          <reference field="4294967294" count="1">
            <x v="6"/>
          </reference>
        </references>
      </pivotArea>
    </format>
    <format dxfId="1010">
      <pivotArea dataOnly="0" outline="0" fieldPosition="0">
        <references count="1">
          <reference field="4294967294" count="1">
            <x v="6"/>
          </reference>
        </references>
      </pivotArea>
    </format>
    <format dxfId="1009">
      <pivotArea dataOnly="0" outline="0" fieldPosition="0">
        <references count="1">
          <reference field="4294967294" count="1">
            <x v="6"/>
          </reference>
        </references>
      </pivotArea>
    </format>
    <format dxfId="1008">
      <pivotArea dataOnly="0" outline="0" fieldPosition="0">
        <references count="1">
          <reference field="4294967294" count="1">
            <x v="7"/>
          </reference>
        </references>
      </pivotArea>
    </format>
    <format dxfId="1007">
      <pivotArea dataOnly="0" outline="0" fieldPosition="0">
        <references count="1">
          <reference field="4294967294" count="1">
            <x v="7"/>
          </reference>
        </references>
      </pivotArea>
    </format>
    <format dxfId="1006">
      <pivotArea dataOnly="0" outline="0" fieldPosition="0">
        <references count="1">
          <reference field="4294967294" count="1">
            <x v="7"/>
          </reference>
        </references>
      </pivotArea>
    </format>
    <format dxfId="1005">
      <pivotArea dataOnly="0" outline="0" fieldPosition="0">
        <references count="1">
          <reference field="4294967294" count="1">
            <x v="7"/>
          </reference>
        </references>
      </pivotArea>
    </format>
    <format dxfId="1004">
      <pivotArea dataOnly="0" outline="0" fieldPosition="0">
        <references count="1">
          <reference field="4294967294" count="1">
            <x v="8"/>
          </reference>
        </references>
      </pivotArea>
    </format>
    <format dxfId="1003">
      <pivotArea dataOnly="0" outline="0" fieldPosition="0">
        <references count="1">
          <reference field="4294967294" count="1">
            <x v="8"/>
          </reference>
        </references>
      </pivotArea>
    </format>
    <format dxfId="1002">
      <pivotArea dataOnly="0" outline="0" fieldPosition="0">
        <references count="1">
          <reference field="4294967294" count="1">
            <x v="8"/>
          </reference>
        </references>
      </pivotArea>
    </format>
    <format dxfId="1001">
      <pivotArea dataOnly="0" outline="0" fieldPosition="0">
        <references count="1">
          <reference field="4294967294" count="1">
            <x v="8"/>
          </reference>
        </references>
      </pivotArea>
    </format>
    <format dxfId="1000">
      <pivotArea dataOnly="0" outline="0" fieldPosition="0">
        <references count="1">
          <reference field="4294967294" count="1">
            <x v="9"/>
          </reference>
        </references>
      </pivotArea>
    </format>
    <format dxfId="999">
      <pivotArea dataOnly="0" outline="0" fieldPosition="0">
        <references count="1">
          <reference field="4294967294" count="1">
            <x v="9"/>
          </reference>
        </references>
      </pivotArea>
    </format>
    <format dxfId="998">
      <pivotArea dataOnly="0" outline="0" fieldPosition="0">
        <references count="1">
          <reference field="4294967294" count="1">
            <x v="9"/>
          </reference>
        </references>
      </pivotArea>
    </format>
    <format dxfId="997">
      <pivotArea dataOnly="0" outline="0" fieldPosition="0">
        <references count="1">
          <reference field="4294967294" count="1">
            <x v="9"/>
          </reference>
        </references>
      </pivotArea>
    </format>
    <format dxfId="996">
      <pivotArea dataOnly="0" outline="0" fieldPosition="0">
        <references count="1">
          <reference field="4294967294" count="1">
            <x v="9"/>
          </reference>
        </references>
      </pivotArea>
    </format>
    <format dxfId="995">
      <pivotArea dataOnly="0" outline="0" fieldPosition="0">
        <references count="1">
          <reference field="4294967294" count="1">
            <x v="9"/>
          </reference>
        </references>
      </pivotArea>
    </format>
    <format dxfId="994">
      <pivotArea dataOnly="0" outline="0" fieldPosition="0">
        <references count="1">
          <reference field="4294967294" count="1">
            <x v="10"/>
          </reference>
        </references>
      </pivotArea>
    </format>
    <format dxfId="993">
      <pivotArea dataOnly="0" outline="0" fieldPosition="0">
        <references count="1">
          <reference field="4294967294" count="1">
            <x v="10"/>
          </reference>
        </references>
      </pivotArea>
    </format>
    <format dxfId="992">
      <pivotArea dataOnly="0" outline="0" fieldPosition="0">
        <references count="1">
          <reference field="4294967294" count="1">
            <x v="10"/>
          </reference>
        </references>
      </pivotArea>
    </format>
    <format dxfId="991">
      <pivotArea dataOnly="0" outline="0" fieldPosition="0">
        <references count="1">
          <reference field="4294967294" count="1">
            <x v="10"/>
          </reference>
        </references>
      </pivotArea>
    </format>
    <format dxfId="990">
      <pivotArea dataOnly="0" outline="0" fieldPosition="0">
        <references count="1">
          <reference field="4294967294" count="1">
            <x v="11"/>
          </reference>
        </references>
      </pivotArea>
    </format>
    <format dxfId="989">
      <pivotArea dataOnly="0" outline="0" fieldPosition="0">
        <references count="1">
          <reference field="4294967294" count="1">
            <x v="11"/>
          </reference>
        </references>
      </pivotArea>
    </format>
    <format dxfId="988">
      <pivotArea dataOnly="0" outline="0" fieldPosition="0">
        <references count="1">
          <reference field="4294967294" count="1">
            <x v="11"/>
          </reference>
        </references>
      </pivotArea>
    </format>
    <format dxfId="987">
      <pivotArea dataOnly="0" outline="0" fieldPosition="0">
        <references count="1">
          <reference field="4294967294" count="1">
            <x v="11"/>
          </reference>
        </references>
      </pivotArea>
    </format>
    <format dxfId="986">
      <pivotArea dataOnly="0" outline="0" fieldPosition="0">
        <references count="1">
          <reference field="4294967294" count="1">
            <x v="12"/>
          </reference>
        </references>
      </pivotArea>
    </format>
    <format dxfId="985">
      <pivotArea dataOnly="0" outline="0" fieldPosition="0">
        <references count="1">
          <reference field="4294967294" count="1">
            <x v="12"/>
          </reference>
        </references>
      </pivotArea>
    </format>
    <format dxfId="984">
      <pivotArea dataOnly="0" outline="0" fieldPosition="0">
        <references count="1">
          <reference field="4294967294" count="1">
            <x v="12"/>
          </reference>
        </references>
      </pivotArea>
    </format>
    <format dxfId="983">
      <pivotArea dataOnly="0" outline="0" fieldPosition="0">
        <references count="1">
          <reference field="4294967294" count="1">
            <x v="12"/>
          </reference>
        </references>
      </pivotArea>
    </format>
    <format dxfId="982">
      <pivotArea dataOnly="0" outline="0" fieldPosition="0">
        <references count="1">
          <reference field="4294967294" count="1">
            <x v="13"/>
          </reference>
        </references>
      </pivotArea>
    </format>
    <format dxfId="981">
      <pivotArea dataOnly="0" outline="0" fieldPosition="0">
        <references count="1">
          <reference field="4294967294" count="1">
            <x v="13"/>
          </reference>
        </references>
      </pivotArea>
    </format>
    <format dxfId="980">
      <pivotArea dataOnly="0" outline="0" fieldPosition="0">
        <references count="1">
          <reference field="4294967294" count="1">
            <x v="13"/>
          </reference>
        </references>
      </pivotArea>
    </format>
    <format dxfId="979">
      <pivotArea dataOnly="0" outline="0" fieldPosition="0">
        <references count="1">
          <reference field="4294967294" count="1">
            <x v="13"/>
          </reference>
        </references>
      </pivotArea>
    </format>
    <format dxfId="978">
      <pivotArea dataOnly="0" outline="0" fieldPosition="0">
        <references count="1">
          <reference field="4294967294" count="1">
            <x v="14"/>
          </reference>
        </references>
      </pivotArea>
    </format>
    <format dxfId="977">
      <pivotArea dataOnly="0" outline="0" fieldPosition="0">
        <references count="1">
          <reference field="4294967294" count="1">
            <x v="14"/>
          </reference>
        </references>
      </pivotArea>
    </format>
    <format dxfId="976">
      <pivotArea dataOnly="0" outline="0" fieldPosition="0">
        <references count="1">
          <reference field="4294967294" count="1">
            <x v="14"/>
          </reference>
        </references>
      </pivotArea>
    </format>
    <format dxfId="975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3.xml><?xml version="1.0" encoding="utf-8"?>
<pivotTableDefinition xmlns="http://schemas.openxmlformats.org/spreadsheetml/2006/main" name="СводнаяТаблица33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104:A112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8">
    <i>
      <x v="1"/>
    </i>
    <i r="1">
      <x v="3"/>
    </i>
    <i r="2">
      <x v="46"/>
    </i>
    <i r="2">
      <x v="47"/>
    </i>
    <i>
      <x v="4"/>
    </i>
    <i r="1">
      <x v="3"/>
    </i>
    <i r="2">
      <x v="79"/>
    </i>
    <i t="grand">
      <x/>
    </i>
  </rowItems>
  <colItems count="1">
    <i/>
  </colItems>
  <pageFields count="1">
    <pageField fld="1" hier="-1"/>
  </pageFields>
  <formats count="21">
    <format dxfId="1088">
      <pivotArea dataOnly="0" labelOnly="1" fieldPosition="0">
        <references count="1">
          <reference field="2" count="0"/>
        </references>
      </pivotArea>
    </format>
    <format dxfId="1087">
      <pivotArea dataOnly="0" labelOnly="1" fieldPosition="0">
        <references count="1">
          <reference field="2" count="0"/>
        </references>
      </pivotArea>
    </format>
    <format dxfId="1086">
      <pivotArea dataOnly="0" labelOnly="1" fieldPosition="0">
        <references count="1">
          <reference field="2" count="0"/>
        </references>
      </pivotArea>
    </format>
    <format dxfId="1085">
      <pivotArea dataOnly="0" labelOnly="1" grandRow="1" outline="0" fieldPosition="0"/>
    </format>
    <format dxfId="1084">
      <pivotArea dataOnly="0" labelOnly="1" grandRow="1" outline="0" fieldPosition="0"/>
    </format>
    <format dxfId="1083">
      <pivotArea dataOnly="0" labelOnly="1" grandRow="1" outline="0" fieldPosition="0"/>
    </format>
    <format dxfId="1082">
      <pivotArea dataOnly="0" labelOnly="1" fieldPosition="0">
        <references count="1">
          <reference field="3" count="0"/>
        </references>
      </pivotArea>
    </format>
    <format dxfId="1081">
      <pivotArea dataOnly="0" labelOnly="1" fieldPosition="0">
        <references count="1">
          <reference field="3" count="0"/>
        </references>
      </pivotArea>
    </format>
    <format dxfId="1080">
      <pivotArea dataOnly="0" labelOnly="1" fieldPosition="0">
        <references count="1">
          <reference field="3" count="0"/>
        </references>
      </pivotArea>
    </format>
    <format dxfId="1079">
      <pivotArea dataOnly="0" labelOnly="1" fieldPosition="0">
        <references count="1">
          <reference field="4" count="0"/>
        </references>
      </pivotArea>
    </format>
    <format dxfId="1078">
      <pivotArea dataOnly="0" labelOnly="1" fieldPosition="0">
        <references count="1">
          <reference field="4" count="0"/>
        </references>
      </pivotArea>
    </format>
    <format dxfId="1077">
      <pivotArea dataOnly="0" labelOnly="1" fieldPosition="0">
        <references count="1">
          <reference field="4" count="0"/>
        </references>
      </pivotArea>
    </format>
    <format dxfId="1076">
      <pivotArea dataOnly="0" labelOnly="1" fieldPosition="0">
        <references count="1">
          <reference field="3" count="0"/>
        </references>
      </pivotArea>
    </format>
    <format dxfId="1075">
      <pivotArea dataOnly="0" labelOnly="1" fieldPosition="0">
        <references count="1">
          <reference field="4" count="0"/>
        </references>
      </pivotArea>
    </format>
    <format dxfId="1074">
      <pivotArea dataOnly="0" labelOnly="1" fieldPosition="0">
        <references count="1">
          <reference field="4" count="0"/>
        </references>
      </pivotArea>
    </format>
    <format dxfId="1073">
      <pivotArea dataOnly="0" labelOnly="1" fieldPosition="0">
        <references count="1">
          <reference field="4" count="0"/>
        </references>
      </pivotArea>
    </format>
    <format dxfId="1072">
      <pivotArea dataOnly="0" labelOnly="1" outline="0" fieldPosition="0">
        <references count="1">
          <reference field="1" count="0"/>
        </references>
      </pivotArea>
    </format>
    <format dxfId="1071">
      <pivotArea dataOnly="0" labelOnly="1" outline="0" fieldPosition="0">
        <references count="1">
          <reference field="1" count="0"/>
        </references>
      </pivotArea>
    </format>
    <format dxfId="1070">
      <pivotArea dataOnly="0" labelOnly="1" fieldPosition="0">
        <references count="1">
          <reference field="2" count="0"/>
        </references>
      </pivotArea>
    </format>
    <format dxfId="1069">
      <pivotArea dataOnly="0" labelOnly="1" fieldPosition="0">
        <references count="1">
          <reference field="2" count="0"/>
        </references>
      </pivotArea>
    </format>
    <format dxfId="1068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4.xml><?xml version="1.0" encoding="utf-8"?>
<pivotTableDefinition xmlns="http://schemas.openxmlformats.org/spreadsheetml/2006/main" name="СводнаяТаблица4" cacheId="4" applyNumberFormats="0" applyBorderFormats="0" applyFontFormats="0" applyPatternFormats="0" applyAlignmentFormats="0" applyWidthHeightFormats="1" dataCaption="Значения" updatedVersion="4" minRefreshableVersion="3" showDrill="0" itemPrintTitles="1" createdVersion="4" indent="0" outline="1" outlineData="1" multipleFieldFilters="0">
  <location ref="A117:A139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19"/>
        <item h="1" m="1" x="27"/>
        <item h="1" m="1" x="22"/>
        <item h="1" m="1" x="25"/>
        <item h="1" m="1" x="29"/>
        <item h="1" m="1" x="35"/>
        <item h="1" m="1" x="20"/>
        <item h="1" m="1" x="24"/>
        <item h="1" m="1" x="31"/>
        <item h="1" m="1" x="34"/>
        <item h="1" m="1" x="32"/>
        <item h="1" m="1" x="30"/>
        <item h="1" m="1" x="21"/>
        <item h="1" m="1" x="18"/>
        <item h="1" m="1" x="28"/>
        <item h="1" m="1" x="26"/>
        <item h="1" m="1" x="23"/>
        <item h="1" x="5"/>
        <item h="1" x="10"/>
        <item h="1" x="17"/>
        <item x="0"/>
        <item h="1" x="1"/>
        <item h="1" x="3"/>
        <item h="1" x="4"/>
        <item h="1" x="6"/>
        <item h="1" x="7"/>
        <item h="1" x="8"/>
        <item h="1" x="9"/>
        <item h="1" x="11"/>
        <item h="1" m="1" x="33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103"/>
        <item x="10"/>
        <item m="1" x="94"/>
        <item x="71"/>
        <item x="79"/>
        <item x="68"/>
        <item x="66"/>
        <item m="1" x="102"/>
        <item x="65"/>
        <item x="67"/>
        <item m="1" x="95"/>
        <item m="1" x="100"/>
        <item m="1" x="105"/>
        <item m="1" x="92"/>
        <item x="60"/>
        <item x="59"/>
        <item x="41"/>
        <item x="29"/>
        <item m="1" x="98"/>
        <item x="30"/>
        <item x="31"/>
        <item x="38"/>
        <item x="45"/>
        <item x="46"/>
        <item x="43"/>
        <item x="44"/>
        <item x="47"/>
        <item x="37"/>
        <item m="1" x="99"/>
        <item x="35"/>
        <item m="1" x="91"/>
        <item x="81"/>
        <item x="53"/>
        <item x="24"/>
        <item x="23"/>
        <item x="84"/>
        <item m="1" x="106"/>
        <item m="1" x="88"/>
        <item x="36"/>
        <item x="70"/>
        <item x="76"/>
        <item x="78"/>
        <item x="1"/>
        <item x="58"/>
        <item x="57"/>
        <item x="50"/>
        <item x="51"/>
        <item m="1" x="89"/>
        <item x="6"/>
        <item x="54"/>
        <item x="55"/>
        <item x="42"/>
        <item x="39"/>
        <item m="1" x="104"/>
        <item x="9"/>
        <item m="1" x="90"/>
        <item x="16"/>
        <item x="15"/>
        <item x="25"/>
        <item x="19"/>
        <item x="11"/>
        <item x="18"/>
        <item x="20"/>
        <item m="1" x="101"/>
        <item x="17"/>
        <item x="26"/>
        <item m="1" x="87"/>
        <item x="27"/>
        <item x="21"/>
        <item m="1" x="97"/>
        <item x="22"/>
        <item x="12"/>
        <item m="1" x="96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86"/>
        <item x="32"/>
        <item m="1" x="93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22">
    <i>
      <x v="4"/>
    </i>
    <i r="1">
      <x v="1"/>
    </i>
    <i r="2">
      <x v="57"/>
    </i>
    <i r="2">
      <x v="60"/>
    </i>
    <i r="2">
      <x v="62"/>
    </i>
    <i r="2">
      <x v="63"/>
    </i>
    <i r="2">
      <x v="65"/>
    </i>
    <i r="1">
      <x v="2"/>
    </i>
    <i r="2">
      <x v="106"/>
    </i>
    <i r="1">
      <x v="3"/>
    </i>
    <i r="2">
      <x v="61"/>
    </i>
    <i>
      <x v="6"/>
    </i>
    <i r="1">
      <x v="3"/>
    </i>
    <i r="2">
      <x v="36"/>
    </i>
    <i r="2">
      <x v="83"/>
    </i>
    <i>
      <x v="8"/>
    </i>
    <i r="1">
      <x v="1"/>
    </i>
    <i r="2">
      <x v="27"/>
    </i>
    <i>
      <x v="11"/>
    </i>
    <i r="1">
      <x/>
    </i>
    <i r="2">
      <x v="81"/>
    </i>
    <i t="grand">
      <x/>
    </i>
  </rowItems>
  <colItems count="1">
    <i/>
  </colItems>
  <pageFields count="1">
    <pageField fld="1" hier="-1"/>
  </pageFields>
  <formats count="21">
    <format dxfId="1109">
      <pivotArea dataOnly="0" labelOnly="1" fieldPosition="0">
        <references count="1">
          <reference field="2" count="0"/>
        </references>
      </pivotArea>
    </format>
    <format dxfId="1108">
      <pivotArea dataOnly="0" labelOnly="1" fieldPosition="0">
        <references count="1">
          <reference field="2" count="0"/>
        </references>
      </pivotArea>
    </format>
    <format dxfId="1107">
      <pivotArea dataOnly="0" labelOnly="1" fieldPosition="0">
        <references count="1">
          <reference field="2" count="0"/>
        </references>
      </pivotArea>
    </format>
    <format dxfId="1106">
      <pivotArea dataOnly="0" labelOnly="1" grandRow="1" outline="0" fieldPosition="0"/>
    </format>
    <format dxfId="1105">
      <pivotArea dataOnly="0" labelOnly="1" grandRow="1" outline="0" fieldPosition="0"/>
    </format>
    <format dxfId="1104">
      <pivotArea dataOnly="0" labelOnly="1" grandRow="1" outline="0" fieldPosition="0"/>
    </format>
    <format dxfId="1103">
      <pivotArea dataOnly="0" labelOnly="1" fieldPosition="0">
        <references count="1">
          <reference field="3" count="0"/>
        </references>
      </pivotArea>
    </format>
    <format dxfId="1102">
      <pivotArea dataOnly="0" labelOnly="1" fieldPosition="0">
        <references count="1">
          <reference field="3" count="0"/>
        </references>
      </pivotArea>
    </format>
    <format dxfId="1101">
      <pivotArea dataOnly="0" labelOnly="1" fieldPosition="0">
        <references count="1">
          <reference field="3" count="0"/>
        </references>
      </pivotArea>
    </format>
    <format dxfId="1100">
      <pivotArea dataOnly="0" labelOnly="1" fieldPosition="0">
        <references count="1">
          <reference field="4" count="0"/>
        </references>
      </pivotArea>
    </format>
    <format dxfId="1099">
      <pivotArea dataOnly="0" labelOnly="1" fieldPosition="0">
        <references count="1">
          <reference field="4" count="0"/>
        </references>
      </pivotArea>
    </format>
    <format dxfId="1098">
      <pivotArea dataOnly="0" labelOnly="1" fieldPosition="0">
        <references count="1">
          <reference field="4" count="0"/>
        </references>
      </pivotArea>
    </format>
    <format dxfId="1097">
      <pivotArea dataOnly="0" labelOnly="1" fieldPosition="0">
        <references count="1">
          <reference field="3" count="0"/>
        </references>
      </pivotArea>
    </format>
    <format dxfId="1096">
      <pivotArea dataOnly="0" labelOnly="1" fieldPosition="0">
        <references count="1">
          <reference field="4" count="0"/>
        </references>
      </pivotArea>
    </format>
    <format dxfId="1095">
      <pivotArea dataOnly="0" labelOnly="1" fieldPosition="0">
        <references count="1">
          <reference field="4" count="0"/>
        </references>
      </pivotArea>
    </format>
    <format dxfId="1094">
      <pivotArea dataOnly="0" labelOnly="1" fieldPosition="0">
        <references count="1">
          <reference field="4" count="0"/>
        </references>
      </pivotArea>
    </format>
    <format dxfId="1093">
      <pivotArea dataOnly="0" labelOnly="1" outline="0" fieldPosition="0">
        <references count="1">
          <reference field="1" count="0"/>
        </references>
      </pivotArea>
    </format>
    <format dxfId="1092">
      <pivotArea dataOnly="0" labelOnly="1" outline="0" fieldPosition="0">
        <references count="1">
          <reference field="1" count="0"/>
        </references>
      </pivotArea>
    </format>
    <format dxfId="1091">
      <pivotArea dataOnly="0" labelOnly="1" fieldPosition="0">
        <references count="1">
          <reference field="2" count="0"/>
        </references>
      </pivotArea>
    </format>
    <format dxfId="1090">
      <pivotArea dataOnly="0" labelOnly="1" fieldPosition="0">
        <references count="1">
          <reference field="2" count="0"/>
        </references>
      </pivotArea>
    </format>
    <format dxfId="1089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5.xml><?xml version="1.0" encoding="utf-8"?>
<pivotTableDefinition xmlns="http://schemas.openxmlformats.org/spreadsheetml/2006/main" name="СводнаяТаблица40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181:A188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7">
    <i>
      <x v="4"/>
    </i>
    <i r="1">
      <x v="3"/>
    </i>
    <i r="2">
      <x v="49"/>
    </i>
    <i>
      <x v="12"/>
    </i>
    <i r="1">
      <x v="3"/>
    </i>
    <i r="2">
      <x v="52"/>
    </i>
    <i t="grand">
      <x/>
    </i>
  </rowItems>
  <colItems count="1">
    <i/>
  </colItems>
  <pageFields count="1">
    <pageField fld="1" hier="-1"/>
  </pageFields>
  <formats count="21">
    <format dxfId="1130">
      <pivotArea dataOnly="0" labelOnly="1" fieldPosition="0">
        <references count="1">
          <reference field="2" count="0"/>
        </references>
      </pivotArea>
    </format>
    <format dxfId="1129">
      <pivotArea dataOnly="0" labelOnly="1" fieldPosition="0">
        <references count="1">
          <reference field="2" count="0"/>
        </references>
      </pivotArea>
    </format>
    <format dxfId="1128">
      <pivotArea dataOnly="0" labelOnly="1" fieldPosition="0">
        <references count="1">
          <reference field="2" count="0"/>
        </references>
      </pivotArea>
    </format>
    <format dxfId="1127">
      <pivotArea dataOnly="0" labelOnly="1" grandRow="1" outline="0" fieldPosition="0"/>
    </format>
    <format dxfId="1126">
      <pivotArea dataOnly="0" labelOnly="1" grandRow="1" outline="0" fieldPosition="0"/>
    </format>
    <format dxfId="1125">
      <pivotArea dataOnly="0" labelOnly="1" grandRow="1" outline="0" fieldPosition="0"/>
    </format>
    <format dxfId="1124">
      <pivotArea dataOnly="0" labelOnly="1" fieldPosition="0">
        <references count="1">
          <reference field="3" count="0"/>
        </references>
      </pivotArea>
    </format>
    <format dxfId="1123">
      <pivotArea dataOnly="0" labelOnly="1" fieldPosition="0">
        <references count="1">
          <reference field="3" count="0"/>
        </references>
      </pivotArea>
    </format>
    <format dxfId="1122">
      <pivotArea dataOnly="0" labelOnly="1" fieldPosition="0">
        <references count="1">
          <reference field="3" count="0"/>
        </references>
      </pivotArea>
    </format>
    <format dxfId="1121">
      <pivotArea dataOnly="0" labelOnly="1" fieldPosition="0">
        <references count="1">
          <reference field="4" count="0"/>
        </references>
      </pivotArea>
    </format>
    <format dxfId="1120">
      <pivotArea dataOnly="0" labelOnly="1" fieldPosition="0">
        <references count="1">
          <reference field="4" count="0"/>
        </references>
      </pivotArea>
    </format>
    <format dxfId="1119">
      <pivotArea dataOnly="0" labelOnly="1" fieldPosition="0">
        <references count="1">
          <reference field="4" count="0"/>
        </references>
      </pivotArea>
    </format>
    <format dxfId="1118">
      <pivotArea dataOnly="0" labelOnly="1" fieldPosition="0">
        <references count="1">
          <reference field="3" count="0"/>
        </references>
      </pivotArea>
    </format>
    <format dxfId="1117">
      <pivotArea dataOnly="0" labelOnly="1" fieldPosition="0">
        <references count="1">
          <reference field="4" count="0"/>
        </references>
      </pivotArea>
    </format>
    <format dxfId="1116">
      <pivotArea dataOnly="0" labelOnly="1" fieldPosition="0">
        <references count="1">
          <reference field="4" count="0"/>
        </references>
      </pivotArea>
    </format>
    <format dxfId="1115">
      <pivotArea dataOnly="0" labelOnly="1" fieldPosition="0">
        <references count="1">
          <reference field="4" count="0"/>
        </references>
      </pivotArea>
    </format>
    <format dxfId="1114">
      <pivotArea dataOnly="0" labelOnly="1" outline="0" fieldPosition="0">
        <references count="1">
          <reference field="1" count="0"/>
        </references>
      </pivotArea>
    </format>
    <format dxfId="1113">
      <pivotArea dataOnly="0" labelOnly="1" outline="0" fieldPosition="0">
        <references count="1">
          <reference field="1" count="0"/>
        </references>
      </pivotArea>
    </format>
    <format dxfId="1112">
      <pivotArea dataOnly="0" labelOnly="1" fieldPosition="0">
        <references count="1">
          <reference field="2" count="0"/>
        </references>
      </pivotArea>
    </format>
    <format dxfId="1111">
      <pivotArea dataOnly="0" labelOnly="1" fieldPosition="0">
        <references count="1">
          <reference field="2" count="0"/>
        </references>
      </pivotArea>
    </format>
    <format dxfId="1110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6.xml><?xml version="1.0" encoding="utf-8"?>
<pivotTableDefinition xmlns="http://schemas.openxmlformats.org/spreadsheetml/2006/main" name="СводнаяТаблица36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149:S153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4">
    <i>
      <x v="7"/>
    </i>
    <i r="1">
      <x v="1"/>
    </i>
    <i r="2">
      <x v="97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223">
      <pivotArea dataOnly="0" labelOnly="1" fieldPosition="0">
        <references count="1">
          <reference field="2" count="0"/>
        </references>
      </pivotArea>
    </format>
    <format dxfId="1222">
      <pivotArea dataOnly="0" labelOnly="1" fieldPosition="0">
        <references count="1">
          <reference field="2" count="0"/>
        </references>
      </pivotArea>
    </format>
    <format dxfId="1221">
      <pivotArea dataOnly="0" labelOnly="1" fieldPosition="0">
        <references count="1">
          <reference field="2" count="0"/>
        </references>
      </pivotArea>
    </format>
    <format dxfId="1220">
      <pivotArea dataOnly="0" labelOnly="1" grandRow="1" outline="0" fieldPosition="0"/>
    </format>
    <format dxfId="1219">
      <pivotArea dataOnly="0" labelOnly="1" grandRow="1" outline="0" fieldPosition="0"/>
    </format>
    <format dxfId="1218">
      <pivotArea dataOnly="0" labelOnly="1" grandRow="1" outline="0" fieldPosition="0"/>
    </format>
    <format dxfId="1217">
      <pivotArea dataOnly="0" labelOnly="1" fieldPosition="0">
        <references count="1">
          <reference field="3" count="0"/>
        </references>
      </pivotArea>
    </format>
    <format dxfId="1216">
      <pivotArea dataOnly="0" labelOnly="1" fieldPosition="0">
        <references count="1">
          <reference field="3" count="0"/>
        </references>
      </pivotArea>
    </format>
    <format dxfId="1215">
      <pivotArea dataOnly="0" labelOnly="1" fieldPosition="0">
        <references count="1">
          <reference field="3" count="0"/>
        </references>
      </pivotArea>
    </format>
    <format dxfId="1214">
      <pivotArea dataOnly="0" labelOnly="1" fieldPosition="0">
        <references count="1">
          <reference field="4" count="0"/>
        </references>
      </pivotArea>
    </format>
    <format dxfId="1213">
      <pivotArea dataOnly="0" labelOnly="1" fieldPosition="0">
        <references count="1">
          <reference field="4" count="0"/>
        </references>
      </pivotArea>
    </format>
    <format dxfId="1212">
      <pivotArea dataOnly="0" labelOnly="1" fieldPosition="0">
        <references count="1">
          <reference field="4" count="0"/>
        </references>
      </pivotArea>
    </format>
    <format dxfId="1211">
      <pivotArea dataOnly="0" labelOnly="1" fieldPosition="0">
        <references count="1">
          <reference field="3" count="0"/>
        </references>
      </pivotArea>
    </format>
    <format dxfId="1210">
      <pivotArea dataOnly="0" labelOnly="1" fieldPosition="0">
        <references count="1">
          <reference field="4" count="0"/>
        </references>
      </pivotArea>
    </format>
    <format dxfId="1209">
      <pivotArea dataOnly="0" labelOnly="1" fieldPosition="0">
        <references count="1">
          <reference field="4" count="0"/>
        </references>
      </pivotArea>
    </format>
    <format dxfId="1208">
      <pivotArea dataOnly="0" labelOnly="1" fieldPosition="0">
        <references count="1">
          <reference field="4" count="0"/>
        </references>
      </pivotArea>
    </format>
    <format dxfId="1207">
      <pivotArea outline="0" fieldPosition="0">
        <references count="1">
          <reference field="4294967294" count="1">
            <x v="0"/>
          </reference>
        </references>
      </pivotArea>
    </format>
    <format dxfId="1206">
      <pivotArea outline="0" fieldPosition="0">
        <references count="1">
          <reference field="4294967294" count="1">
            <x v="1"/>
          </reference>
        </references>
      </pivotArea>
    </format>
    <format dxfId="1205">
      <pivotArea outline="0" fieldPosition="0">
        <references count="1">
          <reference field="4294967294" count="1">
            <x v="2"/>
          </reference>
        </references>
      </pivotArea>
    </format>
    <format dxfId="1204">
      <pivotArea outline="0" fieldPosition="0">
        <references count="1">
          <reference field="4294967294" count="1">
            <x v="3"/>
          </reference>
        </references>
      </pivotArea>
    </format>
    <format dxfId="1203">
      <pivotArea outline="0" fieldPosition="0">
        <references count="1">
          <reference field="4294967294" count="1">
            <x v="4"/>
          </reference>
        </references>
      </pivotArea>
    </format>
    <format dxfId="1202">
      <pivotArea outline="0" fieldPosition="0">
        <references count="1">
          <reference field="4294967294" count="1">
            <x v="5"/>
          </reference>
        </references>
      </pivotArea>
    </format>
    <format dxfId="1201">
      <pivotArea outline="0" fieldPosition="0">
        <references count="1">
          <reference field="4294967294" count="1">
            <x v="6"/>
          </reference>
        </references>
      </pivotArea>
    </format>
    <format dxfId="1200">
      <pivotArea outline="0" fieldPosition="0">
        <references count="1">
          <reference field="4294967294" count="1">
            <x v="7"/>
          </reference>
        </references>
      </pivotArea>
    </format>
    <format dxfId="1199">
      <pivotArea outline="0" fieldPosition="0">
        <references count="1">
          <reference field="4294967294" count="1">
            <x v="8"/>
          </reference>
        </references>
      </pivotArea>
    </format>
    <format dxfId="1198">
      <pivotArea outline="0" fieldPosition="0">
        <references count="1">
          <reference field="4294967294" count="1">
            <x v="9"/>
          </reference>
        </references>
      </pivotArea>
    </format>
    <format dxfId="1197">
      <pivotArea outline="0" fieldPosition="0">
        <references count="1">
          <reference field="4294967294" count="1">
            <x v="11"/>
          </reference>
        </references>
      </pivotArea>
    </format>
    <format dxfId="1196">
      <pivotArea outline="0" fieldPosition="0">
        <references count="1">
          <reference field="4294967294" count="1">
            <x v="12"/>
          </reference>
        </references>
      </pivotArea>
    </format>
    <format dxfId="1195">
      <pivotArea outline="0" fieldPosition="0">
        <references count="1">
          <reference field="4294967294" count="1">
            <x v="13"/>
          </reference>
        </references>
      </pivotArea>
    </format>
    <format dxfId="1194">
      <pivotArea outline="0" fieldPosition="0">
        <references count="1">
          <reference field="4294967294" count="1">
            <x v="10"/>
          </reference>
        </references>
      </pivotArea>
    </format>
    <format dxfId="1193">
      <pivotArea outline="0" fieldPosition="0">
        <references count="1">
          <reference field="4294967294" count="1">
            <x v="14"/>
          </reference>
        </references>
      </pivotArea>
    </format>
    <format dxfId="1192">
      <pivotArea dataOnly="0" outline="0" fieldPosition="0">
        <references count="1">
          <reference field="4294967294" count="1">
            <x v="0"/>
          </reference>
        </references>
      </pivotArea>
    </format>
    <format dxfId="1191">
      <pivotArea dataOnly="0" outline="0" fieldPosition="0">
        <references count="1">
          <reference field="4294967294" count="1">
            <x v="0"/>
          </reference>
        </references>
      </pivotArea>
    </format>
    <format dxfId="1190">
      <pivotArea dataOnly="0" outline="0" fieldPosition="0">
        <references count="1">
          <reference field="4294967294" count="1">
            <x v="0"/>
          </reference>
        </references>
      </pivotArea>
    </format>
    <format dxfId="1189">
      <pivotArea dataOnly="0" outline="0" fieldPosition="0">
        <references count="1">
          <reference field="4294967294" count="1">
            <x v="1"/>
          </reference>
        </references>
      </pivotArea>
    </format>
    <format dxfId="1188">
      <pivotArea dataOnly="0" outline="0" fieldPosition="0">
        <references count="1">
          <reference field="4294967294" count="1">
            <x v="1"/>
          </reference>
        </references>
      </pivotArea>
    </format>
    <format dxfId="1187">
      <pivotArea dataOnly="0" outline="0" fieldPosition="0">
        <references count="1">
          <reference field="4294967294" count="1">
            <x v="1"/>
          </reference>
        </references>
      </pivotArea>
    </format>
    <format dxfId="1186">
      <pivotArea dataOnly="0" outline="0" fieldPosition="0">
        <references count="1">
          <reference field="4294967294" count="1">
            <x v="0"/>
          </reference>
        </references>
      </pivotArea>
    </format>
    <format dxfId="1185">
      <pivotArea dataOnly="0" outline="0" fieldPosition="0">
        <references count="1">
          <reference field="4294967294" count="1">
            <x v="1"/>
          </reference>
        </references>
      </pivotArea>
    </format>
    <format dxfId="1184">
      <pivotArea dataOnly="0" outline="0" fieldPosition="0">
        <references count="1">
          <reference field="4294967294" count="1">
            <x v="2"/>
          </reference>
        </references>
      </pivotArea>
    </format>
    <format dxfId="1183">
      <pivotArea dataOnly="0" outline="0" fieldPosition="0">
        <references count="1">
          <reference field="4294967294" count="1">
            <x v="2"/>
          </reference>
        </references>
      </pivotArea>
    </format>
    <format dxfId="1182">
      <pivotArea dataOnly="0" outline="0" fieldPosition="0">
        <references count="1">
          <reference field="4294967294" count="1">
            <x v="2"/>
          </reference>
        </references>
      </pivotArea>
    </format>
    <format dxfId="1181">
      <pivotArea dataOnly="0" outline="0" fieldPosition="0">
        <references count="1">
          <reference field="4294967294" count="1">
            <x v="2"/>
          </reference>
        </references>
      </pivotArea>
    </format>
    <format dxfId="1180">
      <pivotArea dataOnly="0" outline="0" fieldPosition="0">
        <references count="1">
          <reference field="4294967294" count="1">
            <x v="3"/>
          </reference>
        </references>
      </pivotArea>
    </format>
    <format dxfId="1179">
      <pivotArea dataOnly="0" outline="0" fieldPosition="0">
        <references count="1">
          <reference field="4294967294" count="1">
            <x v="3"/>
          </reference>
        </references>
      </pivotArea>
    </format>
    <format dxfId="1178">
      <pivotArea dataOnly="0" outline="0" fieldPosition="0">
        <references count="1">
          <reference field="4294967294" count="1">
            <x v="3"/>
          </reference>
        </references>
      </pivotArea>
    </format>
    <format dxfId="1177">
      <pivotArea dataOnly="0" outline="0" fieldPosition="0">
        <references count="1">
          <reference field="4294967294" count="1">
            <x v="3"/>
          </reference>
        </references>
      </pivotArea>
    </format>
    <format dxfId="1176">
      <pivotArea dataOnly="0" outline="0" fieldPosition="0">
        <references count="1">
          <reference field="4294967294" count="1">
            <x v="4"/>
          </reference>
        </references>
      </pivotArea>
    </format>
    <format dxfId="1175">
      <pivotArea dataOnly="0" outline="0" fieldPosition="0">
        <references count="1">
          <reference field="4294967294" count="1">
            <x v="4"/>
          </reference>
        </references>
      </pivotArea>
    </format>
    <format dxfId="1174">
      <pivotArea dataOnly="0" outline="0" fieldPosition="0">
        <references count="1">
          <reference field="4294967294" count="1">
            <x v="4"/>
          </reference>
        </references>
      </pivotArea>
    </format>
    <format dxfId="1173">
      <pivotArea dataOnly="0" outline="0" fieldPosition="0">
        <references count="1">
          <reference field="4294967294" count="1">
            <x v="4"/>
          </reference>
        </references>
      </pivotArea>
    </format>
    <format dxfId="1172">
      <pivotArea dataOnly="0" outline="0" fieldPosition="0">
        <references count="1">
          <reference field="4294967294" count="1">
            <x v="5"/>
          </reference>
        </references>
      </pivotArea>
    </format>
    <format dxfId="1171">
      <pivotArea dataOnly="0" outline="0" fieldPosition="0">
        <references count="1">
          <reference field="4294967294" count="1">
            <x v="5"/>
          </reference>
        </references>
      </pivotArea>
    </format>
    <format dxfId="1170">
      <pivotArea dataOnly="0" outline="0" fieldPosition="0">
        <references count="1">
          <reference field="4294967294" count="1">
            <x v="5"/>
          </reference>
        </references>
      </pivotArea>
    </format>
    <format dxfId="1169">
      <pivotArea dataOnly="0" outline="0" fieldPosition="0">
        <references count="1">
          <reference field="4294967294" count="1">
            <x v="5"/>
          </reference>
        </references>
      </pivotArea>
    </format>
    <format dxfId="1168">
      <pivotArea dataOnly="0" outline="0" fieldPosition="0">
        <references count="1">
          <reference field="4294967294" count="1">
            <x v="6"/>
          </reference>
        </references>
      </pivotArea>
    </format>
    <format dxfId="1167">
      <pivotArea dataOnly="0" outline="0" fieldPosition="0">
        <references count="1">
          <reference field="4294967294" count="1">
            <x v="6"/>
          </reference>
        </references>
      </pivotArea>
    </format>
    <format dxfId="1166">
      <pivotArea dataOnly="0" outline="0" fieldPosition="0">
        <references count="1">
          <reference field="4294967294" count="1">
            <x v="6"/>
          </reference>
        </references>
      </pivotArea>
    </format>
    <format dxfId="1165">
      <pivotArea dataOnly="0" outline="0" fieldPosition="0">
        <references count="1">
          <reference field="4294967294" count="1">
            <x v="6"/>
          </reference>
        </references>
      </pivotArea>
    </format>
    <format dxfId="1164">
      <pivotArea dataOnly="0" outline="0" fieldPosition="0">
        <references count="1">
          <reference field="4294967294" count="1">
            <x v="7"/>
          </reference>
        </references>
      </pivotArea>
    </format>
    <format dxfId="1163">
      <pivotArea dataOnly="0" outline="0" fieldPosition="0">
        <references count="1">
          <reference field="4294967294" count="1">
            <x v="7"/>
          </reference>
        </references>
      </pivotArea>
    </format>
    <format dxfId="1162">
      <pivotArea dataOnly="0" outline="0" fieldPosition="0">
        <references count="1">
          <reference field="4294967294" count="1">
            <x v="7"/>
          </reference>
        </references>
      </pivotArea>
    </format>
    <format dxfId="1161">
      <pivotArea dataOnly="0" outline="0" fieldPosition="0">
        <references count="1">
          <reference field="4294967294" count="1">
            <x v="7"/>
          </reference>
        </references>
      </pivotArea>
    </format>
    <format dxfId="1160">
      <pivotArea dataOnly="0" outline="0" fieldPosition="0">
        <references count="1">
          <reference field="4294967294" count="1">
            <x v="8"/>
          </reference>
        </references>
      </pivotArea>
    </format>
    <format dxfId="1159">
      <pivotArea dataOnly="0" outline="0" fieldPosition="0">
        <references count="1">
          <reference field="4294967294" count="1">
            <x v="8"/>
          </reference>
        </references>
      </pivotArea>
    </format>
    <format dxfId="1158">
      <pivotArea dataOnly="0" outline="0" fieldPosition="0">
        <references count="1">
          <reference field="4294967294" count="1">
            <x v="8"/>
          </reference>
        </references>
      </pivotArea>
    </format>
    <format dxfId="1157">
      <pivotArea dataOnly="0" outline="0" fieldPosition="0">
        <references count="1">
          <reference field="4294967294" count="1">
            <x v="8"/>
          </reference>
        </references>
      </pivotArea>
    </format>
    <format dxfId="1156">
      <pivotArea dataOnly="0" outline="0" fieldPosition="0">
        <references count="1">
          <reference field="4294967294" count="1">
            <x v="9"/>
          </reference>
        </references>
      </pivotArea>
    </format>
    <format dxfId="1155">
      <pivotArea dataOnly="0" outline="0" fieldPosition="0">
        <references count="1">
          <reference field="4294967294" count="1">
            <x v="9"/>
          </reference>
        </references>
      </pivotArea>
    </format>
    <format dxfId="1154">
      <pivotArea dataOnly="0" outline="0" fieldPosition="0">
        <references count="1">
          <reference field="4294967294" count="1">
            <x v="9"/>
          </reference>
        </references>
      </pivotArea>
    </format>
    <format dxfId="1153">
      <pivotArea dataOnly="0" outline="0" fieldPosition="0">
        <references count="1">
          <reference field="4294967294" count="1">
            <x v="9"/>
          </reference>
        </references>
      </pivotArea>
    </format>
    <format dxfId="1152">
      <pivotArea dataOnly="0" outline="0" fieldPosition="0">
        <references count="1">
          <reference field="4294967294" count="1">
            <x v="9"/>
          </reference>
        </references>
      </pivotArea>
    </format>
    <format dxfId="1151">
      <pivotArea dataOnly="0" outline="0" fieldPosition="0">
        <references count="1">
          <reference field="4294967294" count="1">
            <x v="9"/>
          </reference>
        </references>
      </pivotArea>
    </format>
    <format dxfId="1150">
      <pivotArea dataOnly="0" outline="0" fieldPosition="0">
        <references count="1">
          <reference field="4294967294" count="1">
            <x v="10"/>
          </reference>
        </references>
      </pivotArea>
    </format>
    <format dxfId="1149">
      <pivotArea dataOnly="0" outline="0" fieldPosition="0">
        <references count="1">
          <reference field="4294967294" count="1">
            <x v="10"/>
          </reference>
        </references>
      </pivotArea>
    </format>
    <format dxfId="1148">
      <pivotArea dataOnly="0" outline="0" fieldPosition="0">
        <references count="1">
          <reference field="4294967294" count="1">
            <x v="10"/>
          </reference>
        </references>
      </pivotArea>
    </format>
    <format dxfId="1147">
      <pivotArea dataOnly="0" outline="0" fieldPosition="0">
        <references count="1">
          <reference field="4294967294" count="1">
            <x v="10"/>
          </reference>
        </references>
      </pivotArea>
    </format>
    <format dxfId="1146">
      <pivotArea dataOnly="0" outline="0" fieldPosition="0">
        <references count="1">
          <reference field="4294967294" count="1">
            <x v="11"/>
          </reference>
        </references>
      </pivotArea>
    </format>
    <format dxfId="1145">
      <pivotArea dataOnly="0" outline="0" fieldPosition="0">
        <references count="1">
          <reference field="4294967294" count="1">
            <x v="11"/>
          </reference>
        </references>
      </pivotArea>
    </format>
    <format dxfId="1144">
      <pivotArea dataOnly="0" outline="0" fieldPosition="0">
        <references count="1">
          <reference field="4294967294" count="1">
            <x v="11"/>
          </reference>
        </references>
      </pivotArea>
    </format>
    <format dxfId="1143">
      <pivotArea dataOnly="0" outline="0" fieldPosition="0">
        <references count="1">
          <reference field="4294967294" count="1">
            <x v="11"/>
          </reference>
        </references>
      </pivotArea>
    </format>
    <format dxfId="1142">
      <pivotArea dataOnly="0" outline="0" fieldPosition="0">
        <references count="1">
          <reference field="4294967294" count="1">
            <x v="12"/>
          </reference>
        </references>
      </pivotArea>
    </format>
    <format dxfId="1141">
      <pivotArea dataOnly="0" outline="0" fieldPosition="0">
        <references count="1">
          <reference field="4294967294" count="1">
            <x v="12"/>
          </reference>
        </references>
      </pivotArea>
    </format>
    <format dxfId="1140">
      <pivotArea dataOnly="0" outline="0" fieldPosition="0">
        <references count="1">
          <reference field="4294967294" count="1">
            <x v="12"/>
          </reference>
        </references>
      </pivotArea>
    </format>
    <format dxfId="1139">
      <pivotArea dataOnly="0" outline="0" fieldPosition="0">
        <references count="1">
          <reference field="4294967294" count="1">
            <x v="12"/>
          </reference>
        </references>
      </pivotArea>
    </format>
    <format dxfId="1138">
      <pivotArea dataOnly="0" outline="0" fieldPosition="0">
        <references count="1">
          <reference field="4294967294" count="1">
            <x v="13"/>
          </reference>
        </references>
      </pivotArea>
    </format>
    <format dxfId="1137">
      <pivotArea dataOnly="0" outline="0" fieldPosition="0">
        <references count="1">
          <reference field="4294967294" count="1">
            <x v="13"/>
          </reference>
        </references>
      </pivotArea>
    </format>
    <format dxfId="1136">
      <pivotArea dataOnly="0" outline="0" fieldPosition="0">
        <references count="1">
          <reference field="4294967294" count="1">
            <x v="13"/>
          </reference>
        </references>
      </pivotArea>
    </format>
    <format dxfId="1135">
      <pivotArea dataOnly="0" outline="0" fieldPosition="0">
        <references count="1">
          <reference field="4294967294" count="1">
            <x v="13"/>
          </reference>
        </references>
      </pivotArea>
    </format>
    <format dxfId="1134">
      <pivotArea dataOnly="0" outline="0" fieldPosition="0">
        <references count="1">
          <reference field="4294967294" count="1">
            <x v="14"/>
          </reference>
        </references>
      </pivotArea>
    </format>
    <format dxfId="1133">
      <pivotArea dataOnly="0" outline="0" fieldPosition="0">
        <references count="1">
          <reference field="4294967294" count="1">
            <x v="14"/>
          </reference>
        </references>
      </pivotArea>
    </format>
    <format dxfId="1132">
      <pivotArea dataOnly="0" outline="0" fieldPosition="0">
        <references count="1">
          <reference field="4294967294" count="1">
            <x v="14"/>
          </reference>
        </references>
      </pivotArea>
    </format>
    <format dxfId="1131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7.xml><?xml version="1.0" encoding="utf-8"?>
<pivotTableDefinition xmlns="http://schemas.openxmlformats.org/spreadsheetml/2006/main" name="СводнаяТаблица56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342:A361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9">
    <i>
      <x v="1"/>
    </i>
    <i r="1">
      <x v="3"/>
    </i>
    <i r="2">
      <x v="15"/>
    </i>
    <i r="2">
      <x v="16"/>
    </i>
    <i>
      <x v="4"/>
    </i>
    <i r="1">
      <x v="1"/>
    </i>
    <i r="2">
      <x v="66"/>
    </i>
    <i r="2">
      <x v="68"/>
    </i>
    <i r="1">
      <x v="2"/>
    </i>
    <i r="2">
      <x v="20"/>
    </i>
    <i r="2">
      <x v="21"/>
    </i>
    <i>
      <x v="6"/>
    </i>
    <i r="1">
      <x v="3"/>
    </i>
    <i r="2">
      <x v="5"/>
    </i>
    <i r="2">
      <x v="32"/>
    </i>
    <i r="2">
      <x v="42"/>
    </i>
    <i r="2">
      <x v="94"/>
    </i>
    <i r="2">
      <x v="95"/>
    </i>
    <i t="grand">
      <x/>
    </i>
  </rowItems>
  <colItems count="1">
    <i/>
  </colItems>
  <pageFields count="1">
    <pageField fld="1" hier="-1"/>
  </pageFields>
  <formats count="21">
    <format dxfId="1244">
      <pivotArea dataOnly="0" labelOnly="1" fieldPosition="0">
        <references count="1">
          <reference field="2" count="0"/>
        </references>
      </pivotArea>
    </format>
    <format dxfId="1243">
      <pivotArea dataOnly="0" labelOnly="1" fieldPosition="0">
        <references count="1">
          <reference field="2" count="0"/>
        </references>
      </pivotArea>
    </format>
    <format dxfId="1242">
      <pivotArea dataOnly="0" labelOnly="1" fieldPosition="0">
        <references count="1">
          <reference field="2" count="0"/>
        </references>
      </pivotArea>
    </format>
    <format dxfId="1241">
      <pivotArea dataOnly="0" labelOnly="1" grandRow="1" outline="0" fieldPosition="0"/>
    </format>
    <format dxfId="1240">
      <pivotArea dataOnly="0" labelOnly="1" grandRow="1" outline="0" fieldPosition="0"/>
    </format>
    <format dxfId="1239">
      <pivotArea dataOnly="0" labelOnly="1" grandRow="1" outline="0" fieldPosition="0"/>
    </format>
    <format dxfId="1238">
      <pivotArea dataOnly="0" labelOnly="1" fieldPosition="0">
        <references count="1">
          <reference field="3" count="0"/>
        </references>
      </pivotArea>
    </format>
    <format dxfId="1237">
      <pivotArea dataOnly="0" labelOnly="1" fieldPosition="0">
        <references count="1">
          <reference field="3" count="0"/>
        </references>
      </pivotArea>
    </format>
    <format dxfId="1236">
      <pivotArea dataOnly="0" labelOnly="1" fieldPosition="0">
        <references count="1">
          <reference field="3" count="0"/>
        </references>
      </pivotArea>
    </format>
    <format dxfId="1235">
      <pivotArea dataOnly="0" labelOnly="1" fieldPosition="0">
        <references count="1">
          <reference field="4" count="0"/>
        </references>
      </pivotArea>
    </format>
    <format dxfId="1234">
      <pivotArea dataOnly="0" labelOnly="1" fieldPosition="0">
        <references count="1">
          <reference field="4" count="0"/>
        </references>
      </pivotArea>
    </format>
    <format dxfId="1233">
      <pivotArea dataOnly="0" labelOnly="1" fieldPosition="0">
        <references count="1">
          <reference field="4" count="0"/>
        </references>
      </pivotArea>
    </format>
    <format dxfId="1232">
      <pivotArea dataOnly="0" labelOnly="1" fieldPosition="0">
        <references count="1">
          <reference field="3" count="0"/>
        </references>
      </pivotArea>
    </format>
    <format dxfId="1231">
      <pivotArea dataOnly="0" labelOnly="1" fieldPosition="0">
        <references count="1">
          <reference field="4" count="0"/>
        </references>
      </pivotArea>
    </format>
    <format dxfId="1230">
      <pivotArea dataOnly="0" labelOnly="1" fieldPosition="0">
        <references count="1">
          <reference field="4" count="0"/>
        </references>
      </pivotArea>
    </format>
    <format dxfId="1229">
      <pivotArea dataOnly="0" labelOnly="1" fieldPosition="0">
        <references count="1">
          <reference field="4" count="0"/>
        </references>
      </pivotArea>
    </format>
    <format dxfId="1228">
      <pivotArea dataOnly="0" labelOnly="1" outline="0" fieldPosition="0">
        <references count="1">
          <reference field="1" count="0"/>
        </references>
      </pivotArea>
    </format>
    <format dxfId="1227">
      <pivotArea dataOnly="0" labelOnly="1" outline="0" fieldPosition="0">
        <references count="1">
          <reference field="1" count="0"/>
        </references>
      </pivotArea>
    </format>
    <format dxfId="1226">
      <pivotArea dataOnly="0" labelOnly="1" fieldPosition="0">
        <references count="1">
          <reference field="2" count="0"/>
        </references>
      </pivotArea>
    </format>
    <format dxfId="1225">
      <pivotArea dataOnly="0" labelOnly="1" fieldPosition="0">
        <references count="1">
          <reference field="2" count="0"/>
        </references>
      </pivotArea>
    </format>
    <format dxfId="1224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8.xml><?xml version="1.0" encoding="utf-8"?>
<pivotTableDefinition xmlns="http://schemas.openxmlformats.org/spreadsheetml/2006/main" name="СводнаяТаблица2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12:S19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7">
    <i>
      <x v="4"/>
    </i>
    <i r="1">
      <x v="3"/>
    </i>
    <i r="2">
      <x v="102"/>
    </i>
    <i>
      <x v="12"/>
    </i>
    <i r="1">
      <x v="3"/>
    </i>
    <i r="2">
      <x v="28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337">
      <pivotArea dataOnly="0" labelOnly="1" fieldPosition="0">
        <references count="1">
          <reference field="2" count="0"/>
        </references>
      </pivotArea>
    </format>
    <format dxfId="1336">
      <pivotArea dataOnly="0" labelOnly="1" fieldPosition="0">
        <references count="1">
          <reference field="2" count="0"/>
        </references>
      </pivotArea>
    </format>
    <format dxfId="1335">
      <pivotArea dataOnly="0" labelOnly="1" fieldPosition="0">
        <references count="1">
          <reference field="2" count="0"/>
        </references>
      </pivotArea>
    </format>
    <format dxfId="1334">
      <pivotArea dataOnly="0" labelOnly="1" grandRow="1" outline="0" fieldPosition="0"/>
    </format>
    <format dxfId="1333">
      <pivotArea dataOnly="0" labelOnly="1" grandRow="1" outline="0" fieldPosition="0"/>
    </format>
    <format dxfId="1332">
      <pivotArea dataOnly="0" labelOnly="1" grandRow="1" outline="0" fieldPosition="0"/>
    </format>
    <format dxfId="1331">
      <pivotArea dataOnly="0" labelOnly="1" fieldPosition="0">
        <references count="1">
          <reference field="3" count="0"/>
        </references>
      </pivotArea>
    </format>
    <format dxfId="1330">
      <pivotArea dataOnly="0" labelOnly="1" fieldPosition="0">
        <references count="1">
          <reference field="3" count="0"/>
        </references>
      </pivotArea>
    </format>
    <format dxfId="1329">
      <pivotArea dataOnly="0" labelOnly="1" fieldPosition="0">
        <references count="1">
          <reference field="3" count="0"/>
        </references>
      </pivotArea>
    </format>
    <format dxfId="1328">
      <pivotArea dataOnly="0" labelOnly="1" fieldPosition="0">
        <references count="1">
          <reference field="4" count="0"/>
        </references>
      </pivotArea>
    </format>
    <format dxfId="1327">
      <pivotArea dataOnly="0" labelOnly="1" fieldPosition="0">
        <references count="1">
          <reference field="4" count="0"/>
        </references>
      </pivotArea>
    </format>
    <format dxfId="1326">
      <pivotArea dataOnly="0" labelOnly="1" fieldPosition="0">
        <references count="1">
          <reference field="4" count="0"/>
        </references>
      </pivotArea>
    </format>
    <format dxfId="1325">
      <pivotArea dataOnly="0" labelOnly="1" fieldPosition="0">
        <references count="1">
          <reference field="3" count="0"/>
        </references>
      </pivotArea>
    </format>
    <format dxfId="1324">
      <pivotArea dataOnly="0" labelOnly="1" fieldPosition="0">
        <references count="1">
          <reference field="4" count="0"/>
        </references>
      </pivotArea>
    </format>
    <format dxfId="1323">
      <pivotArea dataOnly="0" labelOnly="1" fieldPosition="0">
        <references count="1">
          <reference field="4" count="0"/>
        </references>
      </pivotArea>
    </format>
    <format dxfId="1322">
      <pivotArea dataOnly="0" labelOnly="1" fieldPosition="0">
        <references count="1">
          <reference field="4" count="0"/>
        </references>
      </pivotArea>
    </format>
    <format dxfId="1321">
      <pivotArea outline="0" fieldPosition="0">
        <references count="1">
          <reference field="4294967294" count="1">
            <x v="0"/>
          </reference>
        </references>
      </pivotArea>
    </format>
    <format dxfId="1320">
      <pivotArea outline="0" fieldPosition="0">
        <references count="1">
          <reference field="4294967294" count="1">
            <x v="1"/>
          </reference>
        </references>
      </pivotArea>
    </format>
    <format dxfId="1319">
      <pivotArea outline="0" fieldPosition="0">
        <references count="1">
          <reference field="4294967294" count="1">
            <x v="2"/>
          </reference>
        </references>
      </pivotArea>
    </format>
    <format dxfId="1318">
      <pivotArea outline="0" fieldPosition="0">
        <references count="1">
          <reference field="4294967294" count="1">
            <x v="3"/>
          </reference>
        </references>
      </pivotArea>
    </format>
    <format dxfId="1317">
      <pivotArea outline="0" fieldPosition="0">
        <references count="1">
          <reference field="4294967294" count="1">
            <x v="4"/>
          </reference>
        </references>
      </pivotArea>
    </format>
    <format dxfId="1316">
      <pivotArea outline="0" fieldPosition="0">
        <references count="1">
          <reference field="4294967294" count="1">
            <x v="5"/>
          </reference>
        </references>
      </pivotArea>
    </format>
    <format dxfId="1315">
      <pivotArea outline="0" fieldPosition="0">
        <references count="1">
          <reference field="4294967294" count="1">
            <x v="6"/>
          </reference>
        </references>
      </pivotArea>
    </format>
    <format dxfId="1314">
      <pivotArea outline="0" fieldPosition="0">
        <references count="1">
          <reference field="4294967294" count="1">
            <x v="7"/>
          </reference>
        </references>
      </pivotArea>
    </format>
    <format dxfId="1313">
      <pivotArea outline="0" fieldPosition="0">
        <references count="1">
          <reference field="4294967294" count="1">
            <x v="8"/>
          </reference>
        </references>
      </pivotArea>
    </format>
    <format dxfId="1312">
      <pivotArea outline="0" fieldPosition="0">
        <references count="1">
          <reference field="4294967294" count="1">
            <x v="9"/>
          </reference>
        </references>
      </pivotArea>
    </format>
    <format dxfId="1311">
      <pivotArea outline="0" fieldPosition="0">
        <references count="1">
          <reference field="4294967294" count="1">
            <x v="11"/>
          </reference>
        </references>
      </pivotArea>
    </format>
    <format dxfId="1310">
      <pivotArea outline="0" fieldPosition="0">
        <references count="1">
          <reference field="4294967294" count="1">
            <x v="12"/>
          </reference>
        </references>
      </pivotArea>
    </format>
    <format dxfId="1309">
      <pivotArea outline="0" fieldPosition="0">
        <references count="1">
          <reference field="4294967294" count="1">
            <x v="13"/>
          </reference>
        </references>
      </pivotArea>
    </format>
    <format dxfId="1308">
      <pivotArea outline="0" fieldPosition="0">
        <references count="1">
          <reference field="4294967294" count="1">
            <x v="10"/>
          </reference>
        </references>
      </pivotArea>
    </format>
    <format dxfId="1307">
      <pivotArea outline="0" fieldPosition="0">
        <references count="1">
          <reference field="4294967294" count="1">
            <x v="14"/>
          </reference>
        </references>
      </pivotArea>
    </format>
    <format dxfId="1306">
      <pivotArea dataOnly="0" outline="0" fieldPosition="0">
        <references count="1">
          <reference field="4294967294" count="1">
            <x v="0"/>
          </reference>
        </references>
      </pivotArea>
    </format>
    <format dxfId="1305">
      <pivotArea dataOnly="0" outline="0" fieldPosition="0">
        <references count="1">
          <reference field="4294967294" count="1">
            <x v="0"/>
          </reference>
        </references>
      </pivotArea>
    </format>
    <format dxfId="1304">
      <pivotArea dataOnly="0" outline="0" fieldPosition="0">
        <references count="1">
          <reference field="4294967294" count="1">
            <x v="0"/>
          </reference>
        </references>
      </pivotArea>
    </format>
    <format dxfId="1303">
      <pivotArea dataOnly="0" outline="0" fieldPosition="0">
        <references count="1">
          <reference field="4294967294" count="1">
            <x v="1"/>
          </reference>
        </references>
      </pivotArea>
    </format>
    <format dxfId="1302">
      <pivotArea dataOnly="0" outline="0" fieldPosition="0">
        <references count="1">
          <reference field="4294967294" count="1">
            <x v="1"/>
          </reference>
        </references>
      </pivotArea>
    </format>
    <format dxfId="1301">
      <pivotArea dataOnly="0" outline="0" fieldPosition="0">
        <references count="1">
          <reference field="4294967294" count="1">
            <x v="1"/>
          </reference>
        </references>
      </pivotArea>
    </format>
    <format dxfId="1300">
      <pivotArea dataOnly="0" outline="0" fieldPosition="0">
        <references count="1">
          <reference field="4294967294" count="1">
            <x v="0"/>
          </reference>
        </references>
      </pivotArea>
    </format>
    <format dxfId="1299">
      <pivotArea dataOnly="0" outline="0" fieldPosition="0">
        <references count="1">
          <reference field="4294967294" count="1">
            <x v="1"/>
          </reference>
        </references>
      </pivotArea>
    </format>
    <format dxfId="1298">
      <pivotArea dataOnly="0" outline="0" fieldPosition="0">
        <references count="1">
          <reference field="4294967294" count="1">
            <x v="2"/>
          </reference>
        </references>
      </pivotArea>
    </format>
    <format dxfId="1297">
      <pivotArea dataOnly="0" outline="0" fieldPosition="0">
        <references count="1">
          <reference field="4294967294" count="1">
            <x v="2"/>
          </reference>
        </references>
      </pivotArea>
    </format>
    <format dxfId="1296">
      <pivotArea dataOnly="0" outline="0" fieldPosition="0">
        <references count="1">
          <reference field="4294967294" count="1">
            <x v="2"/>
          </reference>
        </references>
      </pivotArea>
    </format>
    <format dxfId="1295">
      <pivotArea dataOnly="0" outline="0" fieldPosition="0">
        <references count="1">
          <reference field="4294967294" count="1">
            <x v="2"/>
          </reference>
        </references>
      </pivotArea>
    </format>
    <format dxfId="1294">
      <pivotArea dataOnly="0" outline="0" fieldPosition="0">
        <references count="1">
          <reference field="4294967294" count="1">
            <x v="3"/>
          </reference>
        </references>
      </pivotArea>
    </format>
    <format dxfId="1293">
      <pivotArea dataOnly="0" outline="0" fieldPosition="0">
        <references count="1">
          <reference field="4294967294" count="1">
            <x v="3"/>
          </reference>
        </references>
      </pivotArea>
    </format>
    <format dxfId="1292">
      <pivotArea dataOnly="0" outline="0" fieldPosition="0">
        <references count="1">
          <reference field="4294967294" count="1">
            <x v="3"/>
          </reference>
        </references>
      </pivotArea>
    </format>
    <format dxfId="1291">
      <pivotArea dataOnly="0" outline="0" fieldPosition="0">
        <references count="1">
          <reference field="4294967294" count="1">
            <x v="3"/>
          </reference>
        </references>
      </pivotArea>
    </format>
    <format dxfId="1290">
      <pivotArea dataOnly="0" outline="0" fieldPosition="0">
        <references count="1">
          <reference field="4294967294" count="1">
            <x v="4"/>
          </reference>
        </references>
      </pivotArea>
    </format>
    <format dxfId="1289">
      <pivotArea dataOnly="0" outline="0" fieldPosition="0">
        <references count="1">
          <reference field="4294967294" count="1">
            <x v="4"/>
          </reference>
        </references>
      </pivotArea>
    </format>
    <format dxfId="1288">
      <pivotArea dataOnly="0" outline="0" fieldPosition="0">
        <references count="1">
          <reference field="4294967294" count="1">
            <x v="4"/>
          </reference>
        </references>
      </pivotArea>
    </format>
    <format dxfId="1287">
      <pivotArea dataOnly="0" outline="0" fieldPosition="0">
        <references count="1">
          <reference field="4294967294" count="1">
            <x v="4"/>
          </reference>
        </references>
      </pivotArea>
    </format>
    <format dxfId="1286">
      <pivotArea dataOnly="0" outline="0" fieldPosition="0">
        <references count="1">
          <reference field="4294967294" count="1">
            <x v="5"/>
          </reference>
        </references>
      </pivotArea>
    </format>
    <format dxfId="1285">
      <pivotArea dataOnly="0" outline="0" fieldPosition="0">
        <references count="1">
          <reference field="4294967294" count="1">
            <x v="5"/>
          </reference>
        </references>
      </pivotArea>
    </format>
    <format dxfId="1284">
      <pivotArea dataOnly="0" outline="0" fieldPosition="0">
        <references count="1">
          <reference field="4294967294" count="1">
            <x v="5"/>
          </reference>
        </references>
      </pivotArea>
    </format>
    <format dxfId="1283">
      <pivotArea dataOnly="0" outline="0" fieldPosition="0">
        <references count="1">
          <reference field="4294967294" count="1">
            <x v="5"/>
          </reference>
        </references>
      </pivotArea>
    </format>
    <format dxfId="1282">
      <pivotArea dataOnly="0" outline="0" fieldPosition="0">
        <references count="1">
          <reference field="4294967294" count="1">
            <x v="6"/>
          </reference>
        </references>
      </pivotArea>
    </format>
    <format dxfId="1281">
      <pivotArea dataOnly="0" outline="0" fieldPosition="0">
        <references count="1">
          <reference field="4294967294" count="1">
            <x v="6"/>
          </reference>
        </references>
      </pivotArea>
    </format>
    <format dxfId="1280">
      <pivotArea dataOnly="0" outline="0" fieldPosition="0">
        <references count="1">
          <reference field="4294967294" count="1">
            <x v="6"/>
          </reference>
        </references>
      </pivotArea>
    </format>
    <format dxfId="1279">
      <pivotArea dataOnly="0" outline="0" fieldPosition="0">
        <references count="1">
          <reference field="4294967294" count="1">
            <x v="6"/>
          </reference>
        </references>
      </pivotArea>
    </format>
    <format dxfId="1278">
      <pivotArea dataOnly="0" outline="0" fieldPosition="0">
        <references count="1">
          <reference field="4294967294" count="1">
            <x v="7"/>
          </reference>
        </references>
      </pivotArea>
    </format>
    <format dxfId="1277">
      <pivotArea dataOnly="0" outline="0" fieldPosition="0">
        <references count="1">
          <reference field="4294967294" count="1">
            <x v="7"/>
          </reference>
        </references>
      </pivotArea>
    </format>
    <format dxfId="1276">
      <pivotArea dataOnly="0" outline="0" fieldPosition="0">
        <references count="1">
          <reference field="4294967294" count="1">
            <x v="7"/>
          </reference>
        </references>
      </pivotArea>
    </format>
    <format dxfId="1275">
      <pivotArea dataOnly="0" outline="0" fieldPosition="0">
        <references count="1">
          <reference field="4294967294" count="1">
            <x v="7"/>
          </reference>
        </references>
      </pivotArea>
    </format>
    <format dxfId="1274">
      <pivotArea dataOnly="0" outline="0" fieldPosition="0">
        <references count="1">
          <reference field="4294967294" count="1">
            <x v="8"/>
          </reference>
        </references>
      </pivotArea>
    </format>
    <format dxfId="1273">
      <pivotArea dataOnly="0" outline="0" fieldPosition="0">
        <references count="1">
          <reference field="4294967294" count="1">
            <x v="8"/>
          </reference>
        </references>
      </pivotArea>
    </format>
    <format dxfId="1272">
      <pivotArea dataOnly="0" outline="0" fieldPosition="0">
        <references count="1">
          <reference field="4294967294" count="1">
            <x v="8"/>
          </reference>
        </references>
      </pivotArea>
    </format>
    <format dxfId="1271">
      <pivotArea dataOnly="0" outline="0" fieldPosition="0">
        <references count="1">
          <reference field="4294967294" count="1">
            <x v="8"/>
          </reference>
        </references>
      </pivotArea>
    </format>
    <format dxfId="1270">
      <pivotArea dataOnly="0" outline="0" fieldPosition="0">
        <references count="1">
          <reference field="4294967294" count="1">
            <x v="9"/>
          </reference>
        </references>
      </pivotArea>
    </format>
    <format dxfId="1269">
      <pivotArea dataOnly="0" outline="0" fieldPosition="0">
        <references count="1">
          <reference field="4294967294" count="1">
            <x v="9"/>
          </reference>
        </references>
      </pivotArea>
    </format>
    <format dxfId="1268">
      <pivotArea dataOnly="0" outline="0" fieldPosition="0">
        <references count="1">
          <reference field="4294967294" count="1">
            <x v="9"/>
          </reference>
        </references>
      </pivotArea>
    </format>
    <format dxfId="1267">
      <pivotArea dataOnly="0" outline="0" fieldPosition="0">
        <references count="1">
          <reference field="4294967294" count="1">
            <x v="9"/>
          </reference>
        </references>
      </pivotArea>
    </format>
    <format dxfId="1266">
      <pivotArea dataOnly="0" outline="0" fieldPosition="0">
        <references count="1">
          <reference field="4294967294" count="1">
            <x v="9"/>
          </reference>
        </references>
      </pivotArea>
    </format>
    <format dxfId="1265">
      <pivotArea dataOnly="0" outline="0" fieldPosition="0">
        <references count="1">
          <reference field="4294967294" count="1">
            <x v="9"/>
          </reference>
        </references>
      </pivotArea>
    </format>
    <format dxfId="1264">
      <pivotArea dataOnly="0" outline="0" fieldPosition="0">
        <references count="1">
          <reference field="4294967294" count="1">
            <x v="10"/>
          </reference>
        </references>
      </pivotArea>
    </format>
    <format dxfId="1263">
      <pivotArea dataOnly="0" outline="0" fieldPosition="0">
        <references count="1">
          <reference field="4294967294" count="1">
            <x v="10"/>
          </reference>
        </references>
      </pivotArea>
    </format>
    <format dxfId="1262">
      <pivotArea dataOnly="0" outline="0" fieldPosition="0">
        <references count="1">
          <reference field="4294967294" count="1">
            <x v="10"/>
          </reference>
        </references>
      </pivotArea>
    </format>
    <format dxfId="1261">
      <pivotArea dataOnly="0" outline="0" fieldPosition="0">
        <references count="1">
          <reference field="4294967294" count="1">
            <x v="10"/>
          </reference>
        </references>
      </pivotArea>
    </format>
    <format dxfId="1260">
      <pivotArea dataOnly="0" outline="0" fieldPosition="0">
        <references count="1">
          <reference field="4294967294" count="1">
            <x v="11"/>
          </reference>
        </references>
      </pivotArea>
    </format>
    <format dxfId="1259">
      <pivotArea dataOnly="0" outline="0" fieldPosition="0">
        <references count="1">
          <reference field="4294967294" count="1">
            <x v="11"/>
          </reference>
        </references>
      </pivotArea>
    </format>
    <format dxfId="1258">
      <pivotArea dataOnly="0" outline="0" fieldPosition="0">
        <references count="1">
          <reference field="4294967294" count="1">
            <x v="11"/>
          </reference>
        </references>
      </pivotArea>
    </format>
    <format dxfId="1257">
      <pivotArea dataOnly="0" outline="0" fieldPosition="0">
        <references count="1">
          <reference field="4294967294" count="1">
            <x v="11"/>
          </reference>
        </references>
      </pivotArea>
    </format>
    <format dxfId="1256">
      <pivotArea dataOnly="0" outline="0" fieldPosition="0">
        <references count="1">
          <reference field="4294967294" count="1">
            <x v="12"/>
          </reference>
        </references>
      </pivotArea>
    </format>
    <format dxfId="1255">
      <pivotArea dataOnly="0" outline="0" fieldPosition="0">
        <references count="1">
          <reference field="4294967294" count="1">
            <x v="12"/>
          </reference>
        </references>
      </pivotArea>
    </format>
    <format dxfId="1254">
      <pivotArea dataOnly="0" outline="0" fieldPosition="0">
        <references count="1">
          <reference field="4294967294" count="1">
            <x v="12"/>
          </reference>
        </references>
      </pivotArea>
    </format>
    <format dxfId="1253">
      <pivotArea dataOnly="0" outline="0" fieldPosition="0">
        <references count="1">
          <reference field="4294967294" count="1">
            <x v="12"/>
          </reference>
        </references>
      </pivotArea>
    </format>
    <format dxfId="1252">
      <pivotArea dataOnly="0" outline="0" fieldPosition="0">
        <references count="1">
          <reference field="4294967294" count="1">
            <x v="13"/>
          </reference>
        </references>
      </pivotArea>
    </format>
    <format dxfId="1251">
      <pivotArea dataOnly="0" outline="0" fieldPosition="0">
        <references count="1">
          <reference field="4294967294" count="1">
            <x v="13"/>
          </reference>
        </references>
      </pivotArea>
    </format>
    <format dxfId="1250">
      <pivotArea dataOnly="0" outline="0" fieldPosition="0">
        <references count="1">
          <reference field="4294967294" count="1">
            <x v="13"/>
          </reference>
        </references>
      </pivotArea>
    </format>
    <format dxfId="1249">
      <pivotArea dataOnly="0" outline="0" fieldPosition="0">
        <references count="1">
          <reference field="4294967294" count="1">
            <x v="13"/>
          </reference>
        </references>
      </pivotArea>
    </format>
    <format dxfId="1248">
      <pivotArea dataOnly="0" outline="0" fieldPosition="0">
        <references count="1">
          <reference field="4294967294" count="1">
            <x v="14"/>
          </reference>
        </references>
      </pivotArea>
    </format>
    <format dxfId="1247">
      <pivotArea dataOnly="0" outline="0" fieldPosition="0">
        <references count="1">
          <reference field="4294967294" count="1">
            <x v="14"/>
          </reference>
        </references>
      </pivotArea>
    </format>
    <format dxfId="1246">
      <pivotArea dataOnly="0" outline="0" fieldPosition="0">
        <references count="1">
          <reference field="4294967294" count="1">
            <x v="14"/>
          </reference>
        </references>
      </pivotArea>
    </format>
    <format dxfId="1245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9.xml><?xml version="1.0" encoding="utf-8"?>
<pivotTableDefinition xmlns="http://schemas.openxmlformats.org/spreadsheetml/2006/main" name="СводнаяТаблица54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325:S332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7">
    <i>
      <x v="6"/>
    </i>
    <i r="1">
      <x v="3"/>
    </i>
    <i r="2">
      <x v="41"/>
    </i>
    <i>
      <x v="7"/>
    </i>
    <i r="1">
      <x v="3"/>
    </i>
    <i r="2">
      <x v="43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430">
      <pivotArea dataOnly="0" labelOnly="1" fieldPosition="0">
        <references count="1">
          <reference field="2" count="0"/>
        </references>
      </pivotArea>
    </format>
    <format dxfId="1429">
      <pivotArea dataOnly="0" labelOnly="1" fieldPosition="0">
        <references count="1">
          <reference field="2" count="0"/>
        </references>
      </pivotArea>
    </format>
    <format dxfId="1428">
      <pivotArea dataOnly="0" labelOnly="1" fieldPosition="0">
        <references count="1">
          <reference field="2" count="0"/>
        </references>
      </pivotArea>
    </format>
    <format dxfId="1427">
      <pivotArea dataOnly="0" labelOnly="1" grandRow="1" outline="0" fieldPosition="0"/>
    </format>
    <format dxfId="1426">
      <pivotArea dataOnly="0" labelOnly="1" grandRow="1" outline="0" fieldPosition="0"/>
    </format>
    <format dxfId="1425">
      <pivotArea dataOnly="0" labelOnly="1" grandRow="1" outline="0" fieldPosition="0"/>
    </format>
    <format dxfId="1424">
      <pivotArea dataOnly="0" labelOnly="1" fieldPosition="0">
        <references count="1">
          <reference field="3" count="0"/>
        </references>
      </pivotArea>
    </format>
    <format dxfId="1423">
      <pivotArea dataOnly="0" labelOnly="1" fieldPosition="0">
        <references count="1">
          <reference field="3" count="0"/>
        </references>
      </pivotArea>
    </format>
    <format dxfId="1422">
      <pivotArea dataOnly="0" labelOnly="1" fieldPosition="0">
        <references count="1">
          <reference field="3" count="0"/>
        </references>
      </pivotArea>
    </format>
    <format dxfId="1421">
      <pivotArea dataOnly="0" labelOnly="1" fieldPosition="0">
        <references count="1">
          <reference field="4" count="0"/>
        </references>
      </pivotArea>
    </format>
    <format dxfId="1420">
      <pivotArea dataOnly="0" labelOnly="1" fieldPosition="0">
        <references count="1">
          <reference field="4" count="0"/>
        </references>
      </pivotArea>
    </format>
    <format dxfId="1419">
      <pivotArea dataOnly="0" labelOnly="1" fieldPosition="0">
        <references count="1">
          <reference field="4" count="0"/>
        </references>
      </pivotArea>
    </format>
    <format dxfId="1418">
      <pivotArea dataOnly="0" labelOnly="1" fieldPosition="0">
        <references count="1">
          <reference field="3" count="0"/>
        </references>
      </pivotArea>
    </format>
    <format dxfId="1417">
      <pivotArea dataOnly="0" labelOnly="1" fieldPosition="0">
        <references count="1">
          <reference field="4" count="0"/>
        </references>
      </pivotArea>
    </format>
    <format dxfId="1416">
      <pivotArea dataOnly="0" labelOnly="1" fieldPosition="0">
        <references count="1">
          <reference field="4" count="0"/>
        </references>
      </pivotArea>
    </format>
    <format dxfId="1415">
      <pivotArea dataOnly="0" labelOnly="1" fieldPosition="0">
        <references count="1">
          <reference field="4" count="0"/>
        </references>
      </pivotArea>
    </format>
    <format dxfId="1414">
      <pivotArea outline="0" fieldPosition="0">
        <references count="1">
          <reference field="4294967294" count="1">
            <x v="0"/>
          </reference>
        </references>
      </pivotArea>
    </format>
    <format dxfId="1413">
      <pivotArea outline="0" fieldPosition="0">
        <references count="1">
          <reference field="4294967294" count="1">
            <x v="1"/>
          </reference>
        </references>
      </pivotArea>
    </format>
    <format dxfId="1412">
      <pivotArea outline="0" fieldPosition="0">
        <references count="1">
          <reference field="4294967294" count="1">
            <x v="2"/>
          </reference>
        </references>
      </pivotArea>
    </format>
    <format dxfId="1411">
      <pivotArea outline="0" fieldPosition="0">
        <references count="1">
          <reference field="4294967294" count="1">
            <x v="3"/>
          </reference>
        </references>
      </pivotArea>
    </format>
    <format dxfId="1410">
      <pivotArea outline="0" fieldPosition="0">
        <references count="1">
          <reference field="4294967294" count="1">
            <x v="4"/>
          </reference>
        </references>
      </pivotArea>
    </format>
    <format dxfId="1409">
      <pivotArea outline="0" fieldPosition="0">
        <references count="1">
          <reference field="4294967294" count="1">
            <x v="5"/>
          </reference>
        </references>
      </pivotArea>
    </format>
    <format dxfId="1408">
      <pivotArea outline="0" fieldPosition="0">
        <references count="1">
          <reference field="4294967294" count="1">
            <x v="6"/>
          </reference>
        </references>
      </pivotArea>
    </format>
    <format dxfId="1407">
      <pivotArea outline="0" fieldPosition="0">
        <references count="1">
          <reference field="4294967294" count="1">
            <x v="7"/>
          </reference>
        </references>
      </pivotArea>
    </format>
    <format dxfId="1406">
      <pivotArea outline="0" fieldPosition="0">
        <references count="1">
          <reference field="4294967294" count="1">
            <x v="8"/>
          </reference>
        </references>
      </pivotArea>
    </format>
    <format dxfId="1405">
      <pivotArea outline="0" fieldPosition="0">
        <references count="1">
          <reference field="4294967294" count="1">
            <x v="9"/>
          </reference>
        </references>
      </pivotArea>
    </format>
    <format dxfId="1404">
      <pivotArea outline="0" fieldPosition="0">
        <references count="1">
          <reference field="4294967294" count="1">
            <x v="11"/>
          </reference>
        </references>
      </pivotArea>
    </format>
    <format dxfId="1403">
      <pivotArea outline="0" fieldPosition="0">
        <references count="1">
          <reference field="4294967294" count="1">
            <x v="12"/>
          </reference>
        </references>
      </pivotArea>
    </format>
    <format dxfId="1402">
      <pivotArea outline="0" fieldPosition="0">
        <references count="1">
          <reference field="4294967294" count="1">
            <x v="13"/>
          </reference>
        </references>
      </pivotArea>
    </format>
    <format dxfId="1401">
      <pivotArea outline="0" fieldPosition="0">
        <references count="1">
          <reference field="4294967294" count="1">
            <x v="10"/>
          </reference>
        </references>
      </pivotArea>
    </format>
    <format dxfId="1400">
      <pivotArea outline="0" fieldPosition="0">
        <references count="1">
          <reference field="4294967294" count="1">
            <x v="14"/>
          </reference>
        </references>
      </pivotArea>
    </format>
    <format dxfId="1399">
      <pivotArea dataOnly="0" outline="0" fieldPosition="0">
        <references count="1">
          <reference field="4294967294" count="1">
            <x v="0"/>
          </reference>
        </references>
      </pivotArea>
    </format>
    <format dxfId="1398">
      <pivotArea dataOnly="0" outline="0" fieldPosition="0">
        <references count="1">
          <reference field="4294967294" count="1">
            <x v="0"/>
          </reference>
        </references>
      </pivotArea>
    </format>
    <format dxfId="1397">
      <pivotArea dataOnly="0" outline="0" fieldPosition="0">
        <references count="1">
          <reference field="4294967294" count="1">
            <x v="0"/>
          </reference>
        </references>
      </pivotArea>
    </format>
    <format dxfId="1396">
      <pivotArea dataOnly="0" outline="0" fieldPosition="0">
        <references count="1">
          <reference field="4294967294" count="1">
            <x v="1"/>
          </reference>
        </references>
      </pivotArea>
    </format>
    <format dxfId="1395">
      <pivotArea dataOnly="0" outline="0" fieldPosition="0">
        <references count="1">
          <reference field="4294967294" count="1">
            <x v="1"/>
          </reference>
        </references>
      </pivotArea>
    </format>
    <format dxfId="1394">
      <pivotArea dataOnly="0" outline="0" fieldPosition="0">
        <references count="1">
          <reference field="4294967294" count="1">
            <x v="1"/>
          </reference>
        </references>
      </pivotArea>
    </format>
    <format dxfId="1393">
      <pivotArea dataOnly="0" outline="0" fieldPosition="0">
        <references count="1">
          <reference field="4294967294" count="1">
            <x v="0"/>
          </reference>
        </references>
      </pivotArea>
    </format>
    <format dxfId="1392">
      <pivotArea dataOnly="0" outline="0" fieldPosition="0">
        <references count="1">
          <reference field="4294967294" count="1">
            <x v="1"/>
          </reference>
        </references>
      </pivotArea>
    </format>
    <format dxfId="1391">
      <pivotArea dataOnly="0" outline="0" fieldPosition="0">
        <references count="1">
          <reference field="4294967294" count="1">
            <x v="2"/>
          </reference>
        </references>
      </pivotArea>
    </format>
    <format dxfId="1390">
      <pivotArea dataOnly="0" outline="0" fieldPosition="0">
        <references count="1">
          <reference field="4294967294" count="1">
            <x v="2"/>
          </reference>
        </references>
      </pivotArea>
    </format>
    <format dxfId="1389">
      <pivotArea dataOnly="0" outline="0" fieldPosition="0">
        <references count="1">
          <reference field="4294967294" count="1">
            <x v="2"/>
          </reference>
        </references>
      </pivotArea>
    </format>
    <format dxfId="1388">
      <pivotArea dataOnly="0" outline="0" fieldPosition="0">
        <references count="1">
          <reference field="4294967294" count="1">
            <x v="2"/>
          </reference>
        </references>
      </pivotArea>
    </format>
    <format dxfId="1387">
      <pivotArea dataOnly="0" outline="0" fieldPosition="0">
        <references count="1">
          <reference field="4294967294" count="1">
            <x v="3"/>
          </reference>
        </references>
      </pivotArea>
    </format>
    <format dxfId="1386">
      <pivotArea dataOnly="0" outline="0" fieldPosition="0">
        <references count="1">
          <reference field="4294967294" count="1">
            <x v="3"/>
          </reference>
        </references>
      </pivotArea>
    </format>
    <format dxfId="1385">
      <pivotArea dataOnly="0" outline="0" fieldPosition="0">
        <references count="1">
          <reference field="4294967294" count="1">
            <x v="3"/>
          </reference>
        </references>
      </pivotArea>
    </format>
    <format dxfId="1384">
      <pivotArea dataOnly="0" outline="0" fieldPosition="0">
        <references count="1">
          <reference field="4294967294" count="1">
            <x v="3"/>
          </reference>
        </references>
      </pivotArea>
    </format>
    <format dxfId="1383">
      <pivotArea dataOnly="0" outline="0" fieldPosition="0">
        <references count="1">
          <reference field="4294967294" count="1">
            <x v="4"/>
          </reference>
        </references>
      </pivotArea>
    </format>
    <format dxfId="1382">
      <pivotArea dataOnly="0" outline="0" fieldPosition="0">
        <references count="1">
          <reference field="4294967294" count="1">
            <x v="4"/>
          </reference>
        </references>
      </pivotArea>
    </format>
    <format dxfId="1381">
      <pivotArea dataOnly="0" outline="0" fieldPosition="0">
        <references count="1">
          <reference field="4294967294" count="1">
            <x v="4"/>
          </reference>
        </references>
      </pivotArea>
    </format>
    <format dxfId="1380">
      <pivotArea dataOnly="0" outline="0" fieldPosition="0">
        <references count="1">
          <reference field="4294967294" count="1">
            <x v="4"/>
          </reference>
        </references>
      </pivotArea>
    </format>
    <format dxfId="1379">
      <pivotArea dataOnly="0" outline="0" fieldPosition="0">
        <references count="1">
          <reference field="4294967294" count="1">
            <x v="5"/>
          </reference>
        </references>
      </pivotArea>
    </format>
    <format dxfId="1378">
      <pivotArea dataOnly="0" outline="0" fieldPosition="0">
        <references count="1">
          <reference field="4294967294" count="1">
            <x v="5"/>
          </reference>
        </references>
      </pivotArea>
    </format>
    <format dxfId="1377">
      <pivotArea dataOnly="0" outline="0" fieldPosition="0">
        <references count="1">
          <reference field="4294967294" count="1">
            <x v="5"/>
          </reference>
        </references>
      </pivotArea>
    </format>
    <format dxfId="1376">
      <pivotArea dataOnly="0" outline="0" fieldPosition="0">
        <references count="1">
          <reference field="4294967294" count="1">
            <x v="5"/>
          </reference>
        </references>
      </pivotArea>
    </format>
    <format dxfId="1375">
      <pivotArea dataOnly="0" outline="0" fieldPosition="0">
        <references count="1">
          <reference field="4294967294" count="1">
            <x v="6"/>
          </reference>
        </references>
      </pivotArea>
    </format>
    <format dxfId="1374">
      <pivotArea dataOnly="0" outline="0" fieldPosition="0">
        <references count="1">
          <reference field="4294967294" count="1">
            <x v="6"/>
          </reference>
        </references>
      </pivotArea>
    </format>
    <format dxfId="1373">
      <pivotArea dataOnly="0" outline="0" fieldPosition="0">
        <references count="1">
          <reference field="4294967294" count="1">
            <x v="6"/>
          </reference>
        </references>
      </pivotArea>
    </format>
    <format dxfId="1372">
      <pivotArea dataOnly="0" outline="0" fieldPosition="0">
        <references count="1">
          <reference field="4294967294" count="1">
            <x v="6"/>
          </reference>
        </references>
      </pivotArea>
    </format>
    <format dxfId="1371">
      <pivotArea dataOnly="0" outline="0" fieldPosition="0">
        <references count="1">
          <reference field="4294967294" count="1">
            <x v="7"/>
          </reference>
        </references>
      </pivotArea>
    </format>
    <format dxfId="1370">
      <pivotArea dataOnly="0" outline="0" fieldPosition="0">
        <references count="1">
          <reference field="4294967294" count="1">
            <x v="7"/>
          </reference>
        </references>
      </pivotArea>
    </format>
    <format dxfId="1369">
      <pivotArea dataOnly="0" outline="0" fieldPosition="0">
        <references count="1">
          <reference field="4294967294" count="1">
            <x v="7"/>
          </reference>
        </references>
      </pivotArea>
    </format>
    <format dxfId="1368">
      <pivotArea dataOnly="0" outline="0" fieldPosition="0">
        <references count="1">
          <reference field="4294967294" count="1">
            <x v="7"/>
          </reference>
        </references>
      </pivotArea>
    </format>
    <format dxfId="1367">
      <pivotArea dataOnly="0" outline="0" fieldPosition="0">
        <references count="1">
          <reference field="4294967294" count="1">
            <x v="8"/>
          </reference>
        </references>
      </pivotArea>
    </format>
    <format dxfId="1366">
      <pivotArea dataOnly="0" outline="0" fieldPosition="0">
        <references count="1">
          <reference field="4294967294" count="1">
            <x v="8"/>
          </reference>
        </references>
      </pivotArea>
    </format>
    <format dxfId="1365">
      <pivotArea dataOnly="0" outline="0" fieldPosition="0">
        <references count="1">
          <reference field="4294967294" count="1">
            <x v="8"/>
          </reference>
        </references>
      </pivotArea>
    </format>
    <format dxfId="1364">
      <pivotArea dataOnly="0" outline="0" fieldPosition="0">
        <references count="1">
          <reference field="4294967294" count="1">
            <x v="8"/>
          </reference>
        </references>
      </pivotArea>
    </format>
    <format dxfId="1363">
      <pivotArea dataOnly="0" outline="0" fieldPosition="0">
        <references count="1">
          <reference field="4294967294" count="1">
            <x v="9"/>
          </reference>
        </references>
      </pivotArea>
    </format>
    <format dxfId="1362">
      <pivotArea dataOnly="0" outline="0" fieldPosition="0">
        <references count="1">
          <reference field="4294967294" count="1">
            <x v="9"/>
          </reference>
        </references>
      </pivotArea>
    </format>
    <format dxfId="1361">
      <pivotArea dataOnly="0" outline="0" fieldPosition="0">
        <references count="1">
          <reference field="4294967294" count="1">
            <x v="9"/>
          </reference>
        </references>
      </pivotArea>
    </format>
    <format dxfId="1360">
      <pivotArea dataOnly="0" outline="0" fieldPosition="0">
        <references count="1">
          <reference field="4294967294" count="1">
            <x v="9"/>
          </reference>
        </references>
      </pivotArea>
    </format>
    <format dxfId="1359">
      <pivotArea dataOnly="0" outline="0" fieldPosition="0">
        <references count="1">
          <reference field="4294967294" count="1">
            <x v="9"/>
          </reference>
        </references>
      </pivotArea>
    </format>
    <format dxfId="1358">
      <pivotArea dataOnly="0" outline="0" fieldPosition="0">
        <references count="1">
          <reference field="4294967294" count="1">
            <x v="9"/>
          </reference>
        </references>
      </pivotArea>
    </format>
    <format dxfId="1357">
      <pivotArea dataOnly="0" outline="0" fieldPosition="0">
        <references count="1">
          <reference field="4294967294" count="1">
            <x v="10"/>
          </reference>
        </references>
      </pivotArea>
    </format>
    <format dxfId="1356">
      <pivotArea dataOnly="0" outline="0" fieldPosition="0">
        <references count="1">
          <reference field="4294967294" count="1">
            <x v="10"/>
          </reference>
        </references>
      </pivotArea>
    </format>
    <format dxfId="1355">
      <pivotArea dataOnly="0" outline="0" fieldPosition="0">
        <references count="1">
          <reference field="4294967294" count="1">
            <x v="10"/>
          </reference>
        </references>
      </pivotArea>
    </format>
    <format dxfId="1354">
      <pivotArea dataOnly="0" outline="0" fieldPosition="0">
        <references count="1">
          <reference field="4294967294" count="1">
            <x v="10"/>
          </reference>
        </references>
      </pivotArea>
    </format>
    <format dxfId="1353">
      <pivotArea dataOnly="0" outline="0" fieldPosition="0">
        <references count="1">
          <reference field="4294967294" count="1">
            <x v="11"/>
          </reference>
        </references>
      </pivotArea>
    </format>
    <format dxfId="1352">
      <pivotArea dataOnly="0" outline="0" fieldPosition="0">
        <references count="1">
          <reference field="4294967294" count="1">
            <x v="11"/>
          </reference>
        </references>
      </pivotArea>
    </format>
    <format dxfId="1351">
      <pivotArea dataOnly="0" outline="0" fieldPosition="0">
        <references count="1">
          <reference field="4294967294" count="1">
            <x v="11"/>
          </reference>
        </references>
      </pivotArea>
    </format>
    <format dxfId="1350">
      <pivotArea dataOnly="0" outline="0" fieldPosition="0">
        <references count="1">
          <reference field="4294967294" count="1">
            <x v="11"/>
          </reference>
        </references>
      </pivotArea>
    </format>
    <format dxfId="1349">
      <pivotArea dataOnly="0" outline="0" fieldPosition="0">
        <references count="1">
          <reference field="4294967294" count="1">
            <x v="12"/>
          </reference>
        </references>
      </pivotArea>
    </format>
    <format dxfId="1348">
      <pivotArea dataOnly="0" outline="0" fieldPosition="0">
        <references count="1">
          <reference field="4294967294" count="1">
            <x v="12"/>
          </reference>
        </references>
      </pivotArea>
    </format>
    <format dxfId="1347">
      <pivotArea dataOnly="0" outline="0" fieldPosition="0">
        <references count="1">
          <reference field="4294967294" count="1">
            <x v="12"/>
          </reference>
        </references>
      </pivotArea>
    </format>
    <format dxfId="1346">
      <pivotArea dataOnly="0" outline="0" fieldPosition="0">
        <references count="1">
          <reference field="4294967294" count="1">
            <x v="12"/>
          </reference>
        </references>
      </pivotArea>
    </format>
    <format dxfId="1345">
      <pivotArea dataOnly="0" outline="0" fieldPosition="0">
        <references count="1">
          <reference field="4294967294" count="1">
            <x v="13"/>
          </reference>
        </references>
      </pivotArea>
    </format>
    <format dxfId="1344">
      <pivotArea dataOnly="0" outline="0" fieldPosition="0">
        <references count="1">
          <reference field="4294967294" count="1">
            <x v="13"/>
          </reference>
        </references>
      </pivotArea>
    </format>
    <format dxfId="1343">
      <pivotArea dataOnly="0" outline="0" fieldPosition="0">
        <references count="1">
          <reference field="4294967294" count="1">
            <x v="13"/>
          </reference>
        </references>
      </pivotArea>
    </format>
    <format dxfId="1342">
      <pivotArea dataOnly="0" outline="0" fieldPosition="0">
        <references count="1">
          <reference field="4294967294" count="1">
            <x v="13"/>
          </reference>
        </references>
      </pivotArea>
    </format>
    <format dxfId="1341">
      <pivotArea dataOnly="0" outline="0" fieldPosition="0">
        <references count="1">
          <reference field="4294967294" count="1">
            <x v="14"/>
          </reference>
        </references>
      </pivotArea>
    </format>
    <format dxfId="1340">
      <pivotArea dataOnly="0" outline="0" fieldPosition="0">
        <references count="1">
          <reference field="4294967294" count="1">
            <x v="14"/>
          </reference>
        </references>
      </pivotArea>
    </format>
    <format dxfId="1339">
      <pivotArea dataOnly="0" outline="0" fieldPosition="0">
        <references count="1">
          <reference field="4294967294" count="1">
            <x v="14"/>
          </reference>
        </references>
      </pivotArea>
    </format>
    <format dxfId="1338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СводнаяТаблица55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342:S361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9">
    <i>
      <x v="1"/>
    </i>
    <i r="1">
      <x v="3"/>
    </i>
    <i r="2">
      <x v="15"/>
    </i>
    <i r="2">
      <x v="16"/>
    </i>
    <i>
      <x v="4"/>
    </i>
    <i r="1">
      <x v="1"/>
    </i>
    <i r="2">
      <x v="66"/>
    </i>
    <i r="2">
      <x v="68"/>
    </i>
    <i r="1">
      <x v="2"/>
    </i>
    <i r="2">
      <x v="20"/>
    </i>
    <i r="2">
      <x v="21"/>
    </i>
    <i>
      <x v="6"/>
    </i>
    <i r="1">
      <x v="3"/>
    </i>
    <i r="2">
      <x v="5"/>
    </i>
    <i r="2">
      <x v="32"/>
    </i>
    <i r="2">
      <x v="42"/>
    </i>
    <i r="2">
      <x v="94"/>
    </i>
    <i r="2">
      <x v="95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92">
      <pivotArea dataOnly="0" labelOnly="1" fieldPosition="0">
        <references count="1">
          <reference field="2" count="0"/>
        </references>
      </pivotArea>
    </format>
    <format dxfId="91">
      <pivotArea dataOnly="0" labelOnly="1" fieldPosition="0">
        <references count="1">
          <reference field="2" count="0"/>
        </references>
      </pivotArea>
    </format>
    <format dxfId="90">
      <pivotArea dataOnly="0" labelOnly="1" fieldPosition="0">
        <references count="1">
          <reference field="2" count="0"/>
        </references>
      </pivotArea>
    </format>
    <format dxfId="89">
      <pivotArea dataOnly="0" labelOnly="1" grandRow="1" outline="0" fieldPosition="0"/>
    </format>
    <format dxfId="88">
      <pivotArea dataOnly="0" labelOnly="1" grandRow="1" outline="0" fieldPosition="0"/>
    </format>
    <format dxfId="87">
      <pivotArea dataOnly="0" labelOnly="1" grandRow="1" outline="0" fieldPosition="0"/>
    </format>
    <format dxfId="86">
      <pivotArea dataOnly="0" labelOnly="1" fieldPosition="0">
        <references count="1">
          <reference field="3" count="0"/>
        </references>
      </pivotArea>
    </format>
    <format dxfId="85">
      <pivotArea dataOnly="0" labelOnly="1" fieldPosition="0">
        <references count="1">
          <reference field="3" count="0"/>
        </references>
      </pivotArea>
    </format>
    <format dxfId="84">
      <pivotArea dataOnly="0" labelOnly="1" fieldPosition="0">
        <references count="1">
          <reference field="3" count="0"/>
        </references>
      </pivotArea>
    </format>
    <format dxfId="83">
      <pivotArea dataOnly="0" labelOnly="1" fieldPosition="0">
        <references count="1">
          <reference field="4" count="0"/>
        </references>
      </pivotArea>
    </format>
    <format dxfId="82">
      <pivotArea dataOnly="0" labelOnly="1" fieldPosition="0">
        <references count="1">
          <reference field="4" count="0"/>
        </references>
      </pivotArea>
    </format>
    <format dxfId="81">
      <pivotArea dataOnly="0" labelOnly="1" fieldPosition="0">
        <references count="1">
          <reference field="4" count="0"/>
        </references>
      </pivotArea>
    </format>
    <format dxfId="80">
      <pivotArea dataOnly="0" labelOnly="1" fieldPosition="0">
        <references count="1">
          <reference field="3" count="0"/>
        </references>
      </pivotArea>
    </format>
    <format dxfId="79">
      <pivotArea dataOnly="0" labelOnly="1" fieldPosition="0">
        <references count="1">
          <reference field="4" count="0"/>
        </references>
      </pivotArea>
    </format>
    <format dxfId="78">
      <pivotArea dataOnly="0" labelOnly="1" fieldPosition="0">
        <references count="1">
          <reference field="4" count="0"/>
        </references>
      </pivotArea>
    </format>
    <format dxfId="77">
      <pivotArea dataOnly="0" labelOnly="1" fieldPosition="0">
        <references count="1">
          <reference field="4" count="0"/>
        </references>
      </pivotArea>
    </format>
    <format dxfId="76">
      <pivotArea outline="0" fieldPosition="0">
        <references count="1">
          <reference field="4294967294" count="1">
            <x v="0"/>
          </reference>
        </references>
      </pivotArea>
    </format>
    <format dxfId="75">
      <pivotArea outline="0" fieldPosition="0">
        <references count="1">
          <reference field="4294967294" count="1">
            <x v="1"/>
          </reference>
        </references>
      </pivotArea>
    </format>
    <format dxfId="74">
      <pivotArea outline="0" fieldPosition="0">
        <references count="1">
          <reference field="4294967294" count="1">
            <x v="2"/>
          </reference>
        </references>
      </pivotArea>
    </format>
    <format dxfId="73">
      <pivotArea outline="0" fieldPosition="0">
        <references count="1">
          <reference field="4294967294" count="1">
            <x v="3"/>
          </reference>
        </references>
      </pivotArea>
    </format>
    <format dxfId="72">
      <pivotArea outline="0" fieldPosition="0">
        <references count="1">
          <reference field="4294967294" count="1">
            <x v="4"/>
          </reference>
        </references>
      </pivotArea>
    </format>
    <format dxfId="71">
      <pivotArea outline="0" fieldPosition="0">
        <references count="1">
          <reference field="4294967294" count="1">
            <x v="5"/>
          </reference>
        </references>
      </pivotArea>
    </format>
    <format dxfId="70">
      <pivotArea outline="0" fieldPosition="0">
        <references count="1">
          <reference field="4294967294" count="1">
            <x v="6"/>
          </reference>
        </references>
      </pivotArea>
    </format>
    <format dxfId="69">
      <pivotArea outline="0" fieldPosition="0">
        <references count="1">
          <reference field="4294967294" count="1">
            <x v="7"/>
          </reference>
        </references>
      </pivotArea>
    </format>
    <format dxfId="68">
      <pivotArea outline="0" fieldPosition="0">
        <references count="1">
          <reference field="4294967294" count="1">
            <x v="8"/>
          </reference>
        </references>
      </pivotArea>
    </format>
    <format dxfId="67">
      <pivotArea outline="0" fieldPosition="0">
        <references count="1">
          <reference field="4294967294" count="1">
            <x v="9"/>
          </reference>
        </references>
      </pivotArea>
    </format>
    <format dxfId="66">
      <pivotArea outline="0" fieldPosition="0">
        <references count="1">
          <reference field="4294967294" count="1">
            <x v="11"/>
          </reference>
        </references>
      </pivotArea>
    </format>
    <format dxfId="65">
      <pivotArea outline="0" fieldPosition="0">
        <references count="1">
          <reference field="4294967294" count="1">
            <x v="12"/>
          </reference>
        </references>
      </pivotArea>
    </format>
    <format dxfId="64">
      <pivotArea outline="0" fieldPosition="0">
        <references count="1">
          <reference field="4294967294" count="1">
            <x v="13"/>
          </reference>
        </references>
      </pivotArea>
    </format>
    <format dxfId="63">
      <pivotArea outline="0" fieldPosition="0">
        <references count="1">
          <reference field="4294967294" count="1">
            <x v="10"/>
          </reference>
        </references>
      </pivotArea>
    </format>
    <format dxfId="62">
      <pivotArea outline="0" fieldPosition="0">
        <references count="1">
          <reference field="4294967294" count="1">
            <x v="14"/>
          </reference>
        </references>
      </pivotArea>
    </format>
    <format dxfId="61">
      <pivotArea dataOnly="0" outline="0" fieldPosition="0">
        <references count="1">
          <reference field="4294967294" count="1">
            <x v="0"/>
          </reference>
        </references>
      </pivotArea>
    </format>
    <format dxfId="60">
      <pivotArea dataOnly="0" outline="0" fieldPosition="0">
        <references count="1">
          <reference field="4294967294" count="1">
            <x v="0"/>
          </reference>
        </references>
      </pivotArea>
    </format>
    <format dxfId="59">
      <pivotArea dataOnly="0" outline="0" fieldPosition="0">
        <references count="1">
          <reference field="4294967294" count="1">
            <x v="0"/>
          </reference>
        </references>
      </pivotArea>
    </format>
    <format dxfId="58">
      <pivotArea dataOnly="0" outline="0" fieldPosition="0">
        <references count="1">
          <reference field="4294967294" count="1">
            <x v="1"/>
          </reference>
        </references>
      </pivotArea>
    </format>
    <format dxfId="57">
      <pivotArea dataOnly="0" outline="0" fieldPosition="0">
        <references count="1">
          <reference field="4294967294" count="1">
            <x v="1"/>
          </reference>
        </references>
      </pivotArea>
    </format>
    <format dxfId="56">
      <pivotArea dataOnly="0" outline="0" fieldPosition="0">
        <references count="1">
          <reference field="4294967294" count="1">
            <x v="1"/>
          </reference>
        </references>
      </pivotArea>
    </format>
    <format dxfId="55">
      <pivotArea dataOnly="0" outline="0" fieldPosition="0">
        <references count="1">
          <reference field="4294967294" count="1">
            <x v="0"/>
          </reference>
        </references>
      </pivotArea>
    </format>
    <format dxfId="54">
      <pivotArea dataOnly="0" outline="0" fieldPosition="0">
        <references count="1">
          <reference field="4294967294" count="1">
            <x v="1"/>
          </reference>
        </references>
      </pivotArea>
    </format>
    <format dxfId="53">
      <pivotArea dataOnly="0" outline="0" fieldPosition="0">
        <references count="1">
          <reference field="4294967294" count="1">
            <x v="2"/>
          </reference>
        </references>
      </pivotArea>
    </format>
    <format dxfId="52">
      <pivotArea dataOnly="0" outline="0" fieldPosition="0">
        <references count="1">
          <reference field="4294967294" count="1">
            <x v="2"/>
          </reference>
        </references>
      </pivotArea>
    </format>
    <format dxfId="51">
      <pivotArea dataOnly="0" outline="0" fieldPosition="0">
        <references count="1">
          <reference field="4294967294" count="1">
            <x v="2"/>
          </reference>
        </references>
      </pivotArea>
    </format>
    <format dxfId="50">
      <pivotArea dataOnly="0" outline="0" fieldPosition="0">
        <references count="1">
          <reference field="4294967294" count="1">
            <x v="2"/>
          </reference>
        </references>
      </pivotArea>
    </format>
    <format dxfId="49">
      <pivotArea dataOnly="0" outline="0" fieldPosition="0">
        <references count="1">
          <reference field="4294967294" count="1">
            <x v="3"/>
          </reference>
        </references>
      </pivotArea>
    </format>
    <format dxfId="48">
      <pivotArea dataOnly="0" outline="0" fieldPosition="0">
        <references count="1">
          <reference field="4294967294" count="1">
            <x v="3"/>
          </reference>
        </references>
      </pivotArea>
    </format>
    <format dxfId="47">
      <pivotArea dataOnly="0" outline="0" fieldPosition="0">
        <references count="1">
          <reference field="4294967294" count="1">
            <x v="3"/>
          </reference>
        </references>
      </pivotArea>
    </format>
    <format dxfId="46">
      <pivotArea dataOnly="0" outline="0" fieldPosition="0">
        <references count="1">
          <reference field="4294967294" count="1">
            <x v="3"/>
          </reference>
        </references>
      </pivotArea>
    </format>
    <format dxfId="45">
      <pivotArea dataOnly="0" outline="0" fieldPosition="0">
        <references count="1">
          <reference field="4294967294" count="1">
            <x v="4"/>
          </reference>
        </references>
      </pivotArea>
    </format>
    <format dxfId="44">
      <pivotArea dataOnly="0" outline="0" fieldPosition="0">
        <references count="1">
          <reference field="4294967294" count="1">
            <x v="4"/>
          </reference>
        </references>
      </pivotArea>
    </format>
    <format dxfId="43">
      <pivotArea dataOnly="0" outline="0" fieldPosition="0">
        <references count="1">
          <reference field="4294967294" count="1">
            <x v="4"/>
          </reference>
        </references>
      </pivotArea>
    </format>
    <format dxfId="42">
      <pivotArea dataOnly="0" outline="0" fieldPosition="0">
        <references count="1">
          <reference field="4294967294" count="1">
            <x v="4"/>
          </reference>
        </references>
      </pivotArea>
    </format>
    <format dxfId="41">
      <pivotArea dataOnly="0" outline="0" fieldPosition="0">
        <references count="1">
          <reference field="4294967294" count="1">
            <x v="5"/>
          </reference>
        </references>
      </pivotArea>
    </format>
    <format dxfId="40">
      <pivotArea dataOnly="0" outline="0" fieldPosition="0">
        <references count="1">
          <reference field="4294967294" count="1">
            <x v="5"/>
          </reference>
        </references>
      </pivotArea>
    </format>
    <format dxfId="39">
      <pivotArea dataOnly="0" outline="0" fieldPosition="0">
        <references count="1">
          <reference field="4294967294" count="1">
            <x v="5"/>
          </reference>
        </references>
      </pivotArea>
    </format>
    <format dxfId="38">
      <pivotArea dataOnly="0" outline="0" fieldPosition="0">
        <references count="1">
          <reference field="4294967294" count="1">
            <x v="5"/>
          </reference>
        </references>
      </pivotArea>
    </format>
    <format dxfId="37">
      <pivotArea dataOnly="0" outline="0" fieldPosition="0">
        <references count="1">
          <reference field="4294967294" count="1">
            <x v="6"/>
          </reference>
        </references>
      </pivotArea>
    </format>
    <format dxfId="36">
      <pivotArea dataOnly="0" outline="0" fieldPosition="0">
        <references count="1">
          <reference field="4294967294" count="1">
            <x v="6"/>
          </reference>
        </references>
      </pivotArea>
    </format>
    <format dxfId="35">
      <pivotArea dataOnly="0" outline="0" fieldPosition="0">
        <references count="1">
          <reference field="4294967294" count="1">
            <x v="6"/>
          </reference>
        </references>
      </pivotArea>
    </format>
    <format dxfId="34">
      <pivotArea dataOnly="0" outline="0" fieldPosition="0">
        <references count="1">
          <reference field="4294967294" count="1">
            <x v="6"/>
          </reference>
        </references>
      </pivotArea>
    </format>
    <format dxfId="33">
      <pivotArea dataOnly="0" outline="0" fieldPosition="0">
        <references count="1">
          <reference field="4294967294" count="1">
            <x v="7"/>
          </reference>
        </references>
      </pivotArea>
    </format>
    <format dxfId="32">
      <pivotArea dataOnly="0" outline="0" fieldPosition="0">
        <references count="1">
          <reference field="4294967294" count="1">
            <x v="7"/>
          </reference>
        </references>
      </pivotArea>
    </format>
    <format dxfId="31">
      <pivotArea dataOnly="0" outline="0" fieldPosition="0">
        <references count="1">
          <reference field="4294967294" count="1">
            <x v="7"/>
          </reference>
        </references>
      </pivotArea>
    </format>
    <format dxfId="30">
      <pivotArea dataOnly="0" outline="0" fieldPosition="0">
        <references count="1">
          <reference field="4294967294" count="1">
            <x v="7"/>
          </reference>
        </references>
      </pivotArea>
    </format>
    <format dxfId="29">
      <pivotArea dataOnly="0" outline="0" fieldPosition="0">
        <references count="1">
          <reference field="4294967294" count="1">
            <x v="8"/>
          </reference>
        </references>
      </pivotArea>
    </format>
    <format dxfId="28">
      <pivotArea dataOnly="0" outline="0" fieldPosition="0">
        <references count="1">
          <reference field="4294967294" count="1">
            <x v="8"/>
          </reference>
        </references>
      </pivotArea>
    </format>
    <format dxfId="27">
      <pivotArea dataOnly="0" outline="0" fieldPosition="0">
        <references count="1">
          <reference field="4294967294" count="1">
            <x v="8"/>
          </reference>
        </references>
      </pivotArea>
    </format>
    <format dxfId="26">
      <pivotArea dataOnly="0" outline="0" fieldPosition="0">
        <references count="1">
          <reference field="4294967294" count="1">
            <x v="8"/>
          </reference>
        </references>
      </pivotArea>
    </format>
    <format dxfId="25">
      <pivotArea dataOnly="0" outline="0" fieldPosition="0">
        <references count="1">
          <reference field="4294967294" count="1">
            <x v="9"/>
          </reference>
        </references>
      </pivotArea>
    </format>
    <format dxfId="24">
      <pivotArea dataOnly="0" outline="0" fieldPosition="0">
        <references count="1">
          <reference field="4294967294" count="1">
            <x v="9"/>
          </reference>
        </references>
      </pivotArea>
    </format>
    <format dxfId="23">
      <pivotArea dataOnly="0" outline="0" fieldPosition="0">
        <references count="1">
          <reference field="4294967294" count="1">
            <x v="9"/>
          </reference>
        </references>
      </pivotArea>
    </format>
    <format dxfId="22">
      <pivotArea dataOnly="0" outline="0" fieldPosition="0">
        <references count="1">
          <reference field="4294967294" count="1">
            <x v="9"/>
          </reference>
        </references>
      </pivotArea>
    </format>
    <format dxfId="21">
      <pivotArea dataOnly="0" outline="0" fieldPosition="0">
        <references count="1">
          <reference field="4294967294" count="1">
            <x v="9"/>
          </reference>
        </references>
      </pivotArea>
    </format>
    <format dxfId="20">
      <pivotArea dataOnly="0" outline="0" fieldPosition="0">
        <references count="1">
          <reference field="4294967294" count="1">
            <x v="9"/>
          </reference>
        </references>
      </pivotArea>
    </format>
    <format dxfId="19">
      <pivotArea dataOnly="0" outline="0" fieldPosition="0">
        <references count="1">
          <reference field="4294967294" count="1">
            <x v="10"/>
          </reference>
        </references>
      </pivotArea>
    </format>
    <format dxfId="18">
      <pivotArea dataOnly="0" outline="0" fieldPosition="0">
        <references count="1">
          <reference field="4294967294" count="1">
            <x v="10"/>
          </reference>
        </references>
      </pivotArea>
    </format>
    <format dxfId="17">
      <pivotArea dataOnly="0" outline="0" fieldPosition="0">
        <references count="1">
          <reference field="4294967294" count="1">
            <x v="10"/>
          </reference>
        </references>
      </pivotArea>
    </format>
    <format dxfId="16">
      <pivotArea dataOnly="0" outline="0" fieldPosition="0">
        <references count="1">
          <reference field="4294967294" count="1">
            <x v="10"/>
          </reference>
        </references>
      </pivotArea>
    </format>
    <format dxfId="15">
      <pivotArea dataOnly="0" outline="0" fieldPosition="0">
        <references count="1">
          <reference field="4294967294" count="1">
            <x v="11"/>
          </reference>
        </references>
      </pivotArea>
    </format>
    <format dxfId="14">
      <pivotArea dataOnly="0" outline="0" fieldPosition="0">
        <references count="1">
          <reference field="4294967294" count="1">
            <x v="11"/>
          </reference>
        </references>
      </pivotArea>
    </format>
    <format dxfId="13">
      <pivotArea dataOnly="0" outline="0" fieldPosition="0">
        <references count="1">
          <reference field="4294967294" count="1">
            <x v="11"/>
          </reference>
        </references>
      </pivotArea>
    </format>
    <format dxfId="12">
      <pivotArea dataOnly="0" outline="0" fieldPosition="0">
        <references count="1">
          <reference field="4294967294" count="1">
            <x v="11"/>
          </reference>
        </references>
      </pivotArea>
    </format>
    <format dxfId="11">
      <pivotArea dataOnly="0" outline="0" fieldPosition="0">
        <references count="1">
          <reference field="4294967294" count="1">
            <x v="12"/>
          </reference>
        </references>
      </pivotArea>
    </format>
    <format dxfId="10">
      <pivotArea dataOnly="0" outline="0" fieldPosition="0">
        <references count="1">
          <reference field="4294967294" count="1">
            <x v="12"/>
          </reference>
        </references>
      </pivotArea>
    </format>
    <format dxfId="9">
      <pivotArea dataOnly="0" outline="0" fieldPosition="0">
        <references count="1">
          <reference field="4294967294" count="1">
            <x v="12"/>
          </reference>
        </references>
      </pivotArea>
    </format>
    <format dxfId="8">
      <pivotArea dataOnly="0" outline="0" fieldPosition="0">
        <references count="1">
          <reference field="4294967294" count="1">
            <x v="12"/>
          </reference>
        </references>
      </pivotArea>
    </format>
    <format dxfId="7">
      <pivotArea dataOnly="0" outline="0" fieldPosition="0">
        <references count="1">
          <reference field="4294967294" count="1">
            <x v="13"/>
          </reference>
        </references>
      </pivotArea>
    </format>
    <format dxfId="6">
      <pivotArea dataOnly="0" outline="0" fieldPosition="0">
        <references count="1">
          <reference field="4294967294" count="1">
            <x v="13"/>
          </reference>
        </references>
      </pivotArea>
    </format>
    <format dxfId="5">
      <pivotArea dataOnly="0" outline="0" fieldPosition="0">
        <references count="1">
          <reference field="4294967294" count="1">
            <x v="13"/>
          </reference>
        </references>
      </pivotArea>
    </format>
    <format dxfId="4">
      <pivotArea dataOnly="0" outline="0" fieldPosition="0">
        <references count="1">
          <reference field="4294967294" count="1">
            <x v="13"/>
          </reference>
        </references>
      </pivotArea>
    </format>
    <format dxfId="3">
      <pivotArea dataOnly="0" outline="0" fieldPosition="0">
        <references count="1">
          <reference field="4294967294" count="1">
            <x v="14"/>
          </reference>
        </references>
      </pivotArea>
    </format>
    <format dxfId="2">
      <pivotArea dataOnly="0" outline="0" fieldPosition="0">
        <references count="1">
          <reference field="4294967294" count="1">
            <x v="14"/>
          </reference>
        </references>
      </pivotArea>
    </format>
    <format dxfId="1">
      <pivotArea dataOnly="0" outline="0" fieldPosition="0">
        <references count="1">
          <reference field="4294967294" count="1">
            <x v="14"/>
          </reference>
        </references>
      </pivotArea>
    </format>
    <format dxfId="0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0.xml><?xml version="1.0" encoding="utf-8"?>
<pivotTableDefinition xmlns="http://schemas.openxmlformats.org/spreadsheetml/2006/main" name="СводнаяТаблица44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213:A223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0">
    <i>
      <x v="1"/>
    </i>
    <i r="1">
      <x v="3"/>
    </i>
    <i r="2">
      <x v="50"/>
    </i>
    <i r="2">
      <x v="51"/>
    </i>
    <i r="2">
      <x v="76"/>
    </i>
    <i>
      <x v="4"/>
    </i>
    <i r="1">
      <x v="3"/>
    </i>
    <i r="2">
      <x v="72"/>
    </i>
    <i r="2">
      <x v="101"/>
    </i>
    <i t="grand">
      <x/>
    </i>
  </rowItems>
  <colItems count="1">
    <i/>
  </colItems>
  <pageFields count="1">
    <pageField fld="1" hier="-1"/>
  </pageFields>
  <formats count="21">
    <format dxfId="1451">
      <pivotArea dataOnly="0" labelOnly="1" fieldPosition="0">
        <references count="1">
          <reference field="2" count="0"/>
        </references>
      </pivotArea>
    </format>
    <format dxfId="1450">
      <pivotArea dataOnly="0" labelOnly="1" fieldPosition="0">
        <references count="1">
          <reference field="2" count="0"/>
        </references>
      </pivotArea>
    </format>
    <format dxfId="1449">
      <pivotArea dataOnly="0" labelOnly="1" fieldPosition="0">
        <references count="1">
          <reference field="2" count="0"/>
        </references>
      </pivotArea>
    </format>
    <format dxfId="1448">
      <pivotArea dataOnly="0" labelOnly="1" grandRow="1" outline="0" fieldPosition="0"/>
    </format>
    <format dxfId="1447">
      <pivotArea dataOnly="0" labelOnly="1" grandRow="1" outline="0" fieldPosition="0"/>
    </format>
    <format dxfId="1446">
      <pivotArea dataOnly="0" labelOnly="1" grandRow="1" outline="0" fieldPosition="0"/>
    </format>
    <format dxfId="1445">
      <pivotArea dataOnly="0" labelOnly="1" fieldPosition="0">
        <references count="1">
          <reference field="3" count="0"/>
        </references>
      </pivotArea>
    </format>
    <format dxfId="1444">
      <pivotArea dataOnly="0" labelOnly="1" fieldPosition="0">
        <references count="1">
          <reference field="3" count="0"/>
        </references>
      </pivotArea>
    </format>
    <format dxfId="1443">
      <pivotArea dataOnly="0" labelOnly="1" fieldPosition="0">
        <references count="1">
          <reference field="3" count="0"/>
        </references>
      </pivotArea>
    </format>
    <format dxfId="1442">
      <pivotArea dataOnly="0" labelOnly="1" fieldPosition="0">
        <references count="1">
          <reference field="4" count="0"/>
        </references>
      </pivotArea>
    </format>
    <format dxfId="1441">
      <pivotArea dataOnly="0" labelOnly="1" fieldPosition="0">
        <references count="1">
          <reference field="4" count="0"/>
        </references>
      </pivotArea>
    </format>
    <format dxfId="1440">
      <pivotArea dataOnly="0" labelOnly="1" fieldPosition="0">
        <references count="1">
          <reference field="4" count="0"/>
        </references>
      </pivotArea>
    </format>
    <format dxfId="1439">
      <pivotArea dataOnly="0" labelOnly="1" fieldPosition="0">
        <references count="1">
          <reference field="3" count="0"/>
        </references>
      </pivotArea>
    </format>
    <format dxfId="1438">
      <pivotArea dataOnly="0" labelOnly="1" fieldPosition="0">
        <references count="1">
          <reference field="4" count="0"/>
        </references>
      </pivotArea>
    </format>
    <format dxfId="1437">
      <pivotArea dataOnly="0" labelOnly="1" fieldPosition="0">
        <references count="1">
          <reference field="4" count="0"/>
        </references>
      </pivotArea>
    </format>
    <format dxfId="1436">
      <pivotArea dataOnly="0" labelOnly="1" fieldPosition="0">
        <references count="1">
          <reference field="4" count="0"/>
        </references>
      </pivotArea>
    </format>
    <format dxfId="1435">
      <pivotArea dataOnly="0" labelOnly="1" outline="0" fieldPosition="0">
        <references count="1">
          <reference field="1" count="0"/>
        </references>
      </pivotArea>
    </format>
    <format dxfId="1434">
      <pivotArea dataOnly="0" labelOnly="1" outline="0" fieldPosition="0">
        <references count="1">
          <reference field="1" count="0"/>
        </references>
      </pivotArea>
    </format>
    <format dxfId="1433">
      <pivotArea dataOnly="0" labelOnly="1" fieldPosition="0">
        <references count="1">
          <reference field="2" count="0"/>
        </references>
      </pivotArea>
    </format>
    <format dxfId="1432">
      <pivotArea dataOnly="0" labelOnly="1" fieldPosition="0">
        <references count="1">
          <reference field="2" count="0"/>
        </references>
      </pivotArea>
    </format>
    <format dxfId="1431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1.xml><?xml version="1.0" encoding="utf-8"?>
<pivotTableDefinition xmlns="http://schemas.openxmlformats.org/spreadsheetml/2006/main" name="СводнаяТаблица47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254:S271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7">
    <i>
      <x/>
    </i>
    <i r="1">
      <x v="3"/>
    </i>
    <i r="2">
      <x v="39"/>
    </i>
    <i>
      <x v="1"/>
    </i>
    <i r="1">
      <x v="3"/>
    </i>
    <i r="2">
      <x v="45"/>
    </i>
    <i>
      <x v="4"/>
    </i>
    <i r="1">
      <x v="2"/>
    </i>
    <i r="2">
      <x v="104"/>
    </i>
    <i>
      <x v="6"/>
    </i>
    <i r="1">
      <x v="3"/>
    </i>
    <i r="2">
      <x v="7"/>
    </i>
    <i r="2">
      <x v="10"/>
    </i>
    <i>
      <x v="8"/>
    </i>
    <i r="1">
      <x v="1"/>
    </i>
    <i r="2">
      <x v="25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544">
      <pivotArea dataOnly="0" labelOnly="1" fieldPosition="0">
        <references count="1">
          <reference field="2" count="0"/>
        </references>
      </pivotArea>
    </format>
    <format dxfId="1543">
      <pivotArea dataOnly="0" labelOnly="1" fieldPosition="0">
        <references count="1">
          <reference field="2" count="0"/>
        </references>
      </pivotArea>
    </format>
    <format dxfId="1542">
      <pivotArea dataOnly="0" labelOnly="1" fieldPosition="0">
        <references count="1">
          <reference field="2" count="0"/>
        </references>
      </pivotArea>
    </format>
    <format dxfId="1541">
      <pivotArea dataOnly="0" labelOnly="1" grandRow="1" outline="0" fieldPosition="0"/>
    </format>
    <format dxfId="1540">
      <pivotArea dataOnly="0" labelOnly="1" grandRow="1" outline="0" fieldPosition="0"/>
    </format>
    <format dxfId="1539">
      <pivotArea dataOnly="0" labelOnly="1" grandRow="1" outline="0" fieldPosition="0"/>
    </format>
    <format dxfId="1538">
      <pivotArea dataOnly="0" labelOnly="1" fieldPosition="0">
        <references count="1">
          <reference field="3" count="0"/>
        </references>
      </pivotArea>
    </format>
    <format dxfId="1537">
      <pivotArea dataOnly="0" labelOnly="1" fieldPosition="0">
        <references count="1">
          <reference field="3" count="0"/>
        </references>
      </pivotArea>
    </format>
    <format dxfId="1536">
      <pivotArea dataOnly="0" labelOnly="1" fieldPosition="0">
        <references count="1">
          <reference field="3" count="0"/>
        </references>
      </pivotArea>
    </format>
    <format dxfId="1535">
      <pivotArea dataOnly="0" labelOnly="1" fieldPosition="0">
        <references count="1">
          <reference field="4" count="0"/>
        </references>
      </pivotArea>
    </format>
    <format dxfId="1534">
      <pivotArea dataOnly="0" labelOnly="1" fieldPosition="0">
        <references count="1">
          <reference field="4" count="0"/>
        </references>
      </pivotArea>
    </format>
    <format dxfId="1533">
      <pivotArea dataOnly="0" labelOnly="1" fieldPosition="0">
        <references count="1">
          <reference field="4" count="0"/>
        </references>
      </pivotArea>
    </format>
    <format dxfId="1532">
      <pivotArea dataOnly="0" labelOnly="1" fieldPosition="0">
        <references count="1">
          <reference field="3" count="0"/>
        </references>
      </pivotArea>
    </format>
    <format dxfId="1531">
      <pivotArea dataOnly="0" labelOnly="1" fieldPosition="0">
        <references count="1">
          <reference field="4" count="0"/>
        </references>
      </pivotArea>
    </format>
    <format dxfId="1530">
      <pivotArea dataOnly="0" labelOnly="1" fieldPosition="0">
        <references count="1">
          <reference field="4" count="0"/>
        </references>
      </pivotArea>
    </format>
    <format dxfId="1529">
      <pivotArea dataOnly="0" labelOnly="1" fieldPosition="0">
        <references count="1">
          <reference field="4" count="0"/>
        </references>
      </pivotArea>
    </format>
    <format dxfId="1528">
      <pivotArea outline="0" fieldPosition="0">
        <references count="1">
          <reference field="4294967294" count="1">
            <x v="0"/>
          </reference>
        </references>
      </pivotArea>
    </format>
    <format dxfId="1527">
      <pivotArea outline="0" fieldPosition="0">
        <references count="1">
          <reference field="4294967294" count="1">
            <x v="1"/>
          </reference>
        </references>
      </pivotArea>
    </format>
    <format dxfId="1526">
      <pivotArea outline="0" fieldPosition="0">
        <references count="1">
          <reference field="4294967294" count="1">
            <x v="2"/>
          </reference>
        </references>
      </pivotArea>
    </format>
    <format dxfId="1525">
      <pivotArea outline="0" fieldPosition="0">
        <references count="1">
          <reference field="4294967294" count="1">
            <x v="3"/>
          </reference>
        </references>
      </pivotArea>
    </format>
    <format dxfId="1524">
      <pivotArea outline="0" fieldPosition="0">
        <references count="1">
          <reference field="4294967294" count="1">
            <x v="4"/>
          </reference>
        </references>
      </pivotArea>
    </format>
    <format dxfId="1523">
      <pivotArea outline="0" fieldPosition="0">
        <references count="1">
          <reference field="4294967294" count="1">
            <x v="5"/>
          </reference>
        </references>
      </pivotArea>
    </format>
    <format dxfId="1522">
      <pivotArea outline="0" fieldPosition="0">
        <references count="1">
          <reference field="4294967294" count="1">
            <x v="6"/>
          </reference>
        </references>
      </pivotArea>
    </format>
    <format dxfId="1521">
      <pivotArea outline="0" fieldPosition="0">
        <references count="1">
          <reference field="4294967294" count="1">
            <x v="7"/>
          </reference>
        </references>
      </pivotArea>
    </format>
    <format dxfId="1520">
      <pivotArea outline="0" fieldPosition="0">
        <references count="1">
          <reference field="4294967294" count="1">
            <x v="8"/>
          </reference>
        </references>
      </pivotArea>
    </format>
    <format dxfId="1519">
      <pivotArea outline="0" fieldPosition="0">
        <references count="1">
          <reference field="4294967294" count="1">
            <x v="9"/>
          </reference>
        </references>
      </pivotArea>
    </format>
    <format dxfId="1518">
      <pivotArea outline="0" fieldPosition="0">
        <references count="1">
          <reference field="4294967294" count="1">
            <x v="11"/>
          </reference>
        </references>
      </pivotArea>
    </format>
    <format dxfId="1517">
      <pivotArea outline="0" fieldPosition="0">
        <references count="1">
          <reference field="4294967294" count="1">
            <x v="12"/>
          </reference>
        </references>
      </pivotArea>
    </format>
    <format dxfId="1516">
      <pivotArea outline="0" fieldPosition="0">
        <references count="1">
          <reference field="4294967294" count="1">
            <x v="13"/>
          </reference>
        </references>
      </pivotArea>
    </format>
    <format dxfId="1515">
      <pivotArea outline="0" fieldPosition="0">
        <references count="1">
          <reference field="4294967294" count="1">
            <x v="10"/>
          </reference>
        </references>
      </pivotArea>
    </format>
    <format dxfId="1514">
      <pivotArea outline="0" fieldPosition="0">
        <references count="1">
          <reference field="4294967294" count="1">
            <x v="14"/>
          </reference>
        </references>
      </pivotArea>
    </format>
    <format dxfId="1513">
      <pivotArea dataOnly="0" outline="0" fieldPosition="0">
        <references count="1">
          <reference field="4294967294" count="1">
            <x v="0"/>
          </reference>
        </references>
      </pivotArea>
    </format>
    <format dxfId="1512">
      <pivotArea dataOnly="0" outline="0" fieldPosition="0">
        <references count="1">
          <reference field="4294967294" count="1">
            <x v="0"/>
          </reference>
        </references>
      </pivotArea>
    </format>
    <format dxfId="1511">
      <pivotArea dataOnly="0" outline="0" fieldPosition="0">
        <references count="1">
          <reference field="4294967294" count="1">
            <x v="0"/>
          </reference>
        </references>
      </pivotArea>
    </format>
    <format dxfId="1510">
      <pivotArea dataOnly="0" outline="0" fieldPosition="0">
        <references count="1">
          <reference field="4294967294" count="1">
            <x v="1"/>
          </reference>
        </references>
      </pivotArea>
    </format>
    <format dxfId="1509">
      <pivotArea dataOnly="0" outline="0" fieldPosition="0">
        <references count="1">
          <reference field="4294967294" count="1">
            <x v="1"/>
          </reference>
        </references>
      </pivotArea>
    </format>
    <format dxfId="1508">
      <pivotArea dataOnly="0" outline="0" fieldPosition="0">
        <references count="1">
          <reference field="4294967294" count="1">
            <x v="1"/>
          </reference>
        </references>
      </pivotArea>
    </format>
    <format dxfId="1507">
      <pivotArea dataOnly="0" outline="0" fieldPosition="0">
        <references count="1">
          <reference field="4294967294" count="1">
            <x v="0"/>
          </reference>
        </references>
      </pivotArea>
    </format>
    <format dxfId="1506">
      <pivotArea dataOnly="0" outline="0" fieldPosition="0">
        <references count="1">
          <reference field="4294967294" count="1">
            <x v="1"/>
          </reference>
        </references>
      </pivotArea>
    </format>
    <format dxfId="1505">
      <pivotArea dataOnly="0" outline="0" fieldPosition="0">
        <references count="1">
          <reference field="4294967294" count="1">
            <x v="2"/>
          </reference>
        </references>
      </pivotArea>
    </format>
    <format dxfId="1504">
      <pivotArea dataOnly="0" outline="0" fieldPosition="0">
        <references count="1">
          <reference field="4294967294" count="1">
            <x v="2"/>
          </reference>
        </references>
      </pivotArea>
    </format>
    <format dxfId="1503">
      <pivotArea dataOnly="0" outline="0" fieldPosition="0">
        <references count="1">
          <reference field="4294967294" count="1">
            <x v="2"/>
          </reference>
        </references>
      </pivotArea>
    </format>
    <format dxfId="1502">
      <pivotArea dataOnly="0" outline="0" fieldPosition="0">
        <references count="1">
          <reference field="4294967294" count="1">
            <x v="2"/>
          </reference>
        </references>
      </pivotArea>
    </format>
    <format dxfId="1501">
      <pivotArea dataOnly="0" outline="0" fieldPosition="0">
        <references count="1">
          <reference field="4294967294" count="1">
            <x v="3"/>
          </reference>
        </references>
      </pivotArea>
    </format>
    <format dxfId="1500">
      <pivotArea dataOnly="0" outline="0" fieldPosition="0">
        <references count="1">
          <reference field="4294967294" count="1">
            <x v="3"/>
          </reference>
        </references>
      </pivotArea>
    </format>
    <format dxfId="1499">
      <pivotArea dataOnly="0" outline="0" fieldPosition="0">
        <references count="1">
          <reference field="4294967294" count="1">
            <x v="3"/>
          </reference>
        </references>
      </pivotArea>
    </format>
    <format dxfId="1498">
      <pivotArea dataOnly="0" outline="0" fieldPosition="0">
        <references count="1">
          <reference field="4294967294" count="1">
            <x v="3"/>
          </reference>
        </references>
      </pivotArea>
    </format>
    <format dxfId="1497">
      <pivotArea dataOnly="0" outline="0" fieldPosition="0">
        <references count="1">
          <reference field="4294967294" count="1">
            <x v="4"/>
          </reference>
        </references>
      </pivotArea>
    </format>
    <format dxfId="1496">
      <pivotArea dataOnly="0" outline="0" fieldPosition="0">
        <references count="1">
          <reference field="4294967294" count="1">
            <x v="4"/>
          </reference>
        </references>
      </pivotArea>
    </format>
    <format dxfId="1495">
      <pivotArea dataOnly="0" outline="0" fieldPosition="0">
        <references count="1">
          <reference field="4294967294" count="1">
            <x v="4"/>
          </reference>
        </references>
      </pivotArea>
    </format>
    <format dxfId="1494">
      <pivotArea dataOnly="0" outline="0" fieldPosition="0">
        <references count="1">
          <reference field="4294967294" count="1">
            <x v="4"/>
          </reference>
        </references>
      </pivotArea>
    </format>
    <format dxfId="1493">
      <pivotArea dataOnly="0" outline="0" fieldPosition="0">
        <references count="1">
          <reference field="4294967294" count="1">
            <x v="5"/>
          </reference>
        </references>
      </pivotArea>
    </format>
    <format dxfId="1492">
      <pivotArea dataOnly="0" outline="0" fieldPosition="0">
        <references count="1">
          <reference field="4294967294" count="1">
            <x v="5"/>
          </reference>
        </references>
      </pivotArea>
    </format>
    <format dxfId="1491">
      <pivotArea dataOnly="0" outline="0" fieldPosition="0">
        <references count="1">
          <reference field="4294967294" count="1">
            <x v="5"/>
          </reference>
        </references>
      </pivotArea>
    </format>
    <format dxfId="1490">
      <pivotArea dataOnly="0" outline="0" fieldPosition="0">
        <references count="1">
          <reference field="4294967294" count="1">
            <x v="5"/>
          </reference>
        </references>
      </pivotArea>
    </format>
    <format dxfId="1489">
      <pivotArea dataOnly="0" outline="0" fieldPosition="0">
        <references count="1">
          <reference field="4294967294" count="1">
            <x v="6"/>
          </reference>
        </references>
      </pivotArea>
    </format>
    <format dxfId="1488">
      <pivotArea dataOnly="0" outline="0" fieldPosition="0">
        <references count="1">
          <reference field="4294967294" count="1">
            <x v="6"/>
          </reference>
        </references>
      </pivotArea>
    </format>
    <format dxfId="1487">
      <pivotArea dataOnly="0" outline="0" fieldPosition="0">
        <references count="1">
          <reference field="4294967294" count="1">
            <x v="6"/>
          </reference>
        </references>
      </pivotArea>
    </format>
    <format dxfId="1486">
      <pivotArea dataOnly="0" outline="0" fieldPosition="0">
        <references count="1">
          <reference field="4294967294" count="1">
            <x v="6"/>
          </reference>
        </references>
      </pivotArea>
    </format>
    <format dxfId="1485">
      <pivotArea dataOnly="0" outline="0" fieldPosition="0">
        <references count="1">
          <reference field="4294967294" count="1">
            <x v="7"/>
          </reference>
        </references>
      </pivotArea>
    </format>
    <format dxfId="1484">
      <pivotArea dataOnly="0" outline="0" fieldPosition="0">
        <references count="1">
          <reference field="4294967294" count="1">
            <x v="7"/>
          </reference>
        </references>
      </pivotArea>
    </format>
    <format dxfId="1483">
      <pivotArea dataOnly="0" outline="0" fieldPosition="0">
        <references count="1">
          <reference field="4294967294" count="1">
            <x v="7"/>
          </reference>
        </references>
      </pivotArea>
    </format>
    <format dxfId="1482">
      <pivotArea dataOnly="0" outline="0" fieldPosition="0">
        <references count="1">
          <reference field="4294967294" count="1">
            <x v="7"/>
          </reference>
        </references>
      </pivotArea>
    </format>
    <format dxfId="1481">
      <pivotArea dataOnly="0" outline="0" fieldPosition="0">
        <references count="1">
          <reference field="4294967294" count="1">
            <x v="8"/>
          </reference>
        </references>
      </pivotArea>
    </format>
    <format dxfId="1480">
      <pivotArea dataOnly="0" outline="0" fieldPosition="0">
        <references count="1">
          <reference field="4294967294" count="1">
            <x v="8"/>
          </reference>
        </references>
      </pivotArea>
    </format>
    <format dxfId="1479">
      <pivotArea dataOnly="0" outline="0" fieldPosition="0">
        <references count="1">
          <reference field="4294967294" count="1">
            <x v="8"/>
          </reference>
        </references>
      </pivotArea>
    </format>
    <format dxfId="1478">
      <pivotArea dataOnly="0" outline="0" fieldPosition="0">
        <references count="1">
          <reference field="4294967294" count="1">
            <x v="8"/>
          </reference>
        </references>
      </pivotArea>
    </format>
    <format dxfId="1477">
      <pivotArea dataOnly="0" outline="0" fieldPosition="0">
        <references count="1">
          <reference field="4294967294" count="1">
            <x v="9"/>
          </reference>
        </references>
      </pivotArea>
    </format>
    <format dxfId="1476">
      <pivotArea dataOnly="0" outline="0" fieldPosition="0">
        <references count="1">
          <reference field="4294967294" count="1">
            <x v="9"/>
          </reference>
        </references>
      </pivotArea>
    </format>
    <format dxfId="1475">
      <pivotArea dataOnly="0" outline="0" fieldPosition="0">
        <references count="1">
          <reference field="4294967294" count="1">
            <x v="9"/>
          </reference>
        </references>
      </pivotArea>
    </format>
    <format dxfId="1474">
      <pivotArea dataOnly="0" outline="0" fieldPosition="0">
        <references count="1">
          <reference field="4294967294" count="1">
            <x v="9"/>
          </reference>
        </references>
      </pivotArea>
    </format>
    <format dxfId="1473">
      <pivotArea dataOnly="0" outline="0" fieldPosition="0">
        <references count="1">
          <reference field="4294967294" count="1">
            <x v="9"/>
          </reference>
        </references>
      </pivotArea>
    </format>
    <format dxfId="1472">
      <pivotArea dataOnly="0" outline="0" fieldPosition="0">
        <references count="1">
          <reference field="4294967294" count="1">
            <x v="9"/>
          </reference>
        </references>
      </pivotArea>
    </format>
    <format dxfId="1471">
      <pivotArea dataOnly="0" outline="0" fieldPosition="0">
        <references count="1">
          <reference field="4294967294" count="1">
            <x v="10"/>
          </reference>
        </references>
      </pivotArea>
    </format>
    <format dxfId="1470">
      <pivotArea dataOnly="0" outline="0" fieldPosition="0">
        <references count="1">
          <reference field="4294967294" count="1">
            <x v="10"/>
          </reference>
        </references>
      </pivotArea>
    </format>
    <format dxfId="1469">
      <pivotArea dataOnly="0" outline="0" fieldPosition="0">
        <references count="1">
          <reference field="4294967294" count="1">
            <x v="10"/>
          </reference>
        </references>
      </pivotArea>
    </format>
    <format dxfId="1468">
      <pivotArea dataOnly="0" outline="0" fieldPosition="0">
        <references count="1">
          <reference field="4294967294" count="1">
            <x v="10"/>
          </reference>
        </references>
      </pivotArea>
    </format>
    <format dxfId="1467">
      <pivotArea dataOnly="0" outline="0" fieldPosition="0">
        <references count="1">
          <reference field="4294967294" count="1">
            <x v="11"/>
          </reference>
        </references>
      </pivotArea>
    </format>
    <format dxfId="1466">
      <pivotArea dataOnly="0" outline="0" fieldPosition="0">
        <references count="1">
          <reference field="4294967294" count="1">
            <x v="11"/>
          </reference>
        </references>
      </pivotArea>
    </format>
    <format dxfId="1465">
      <pivotArea dataOnly="0" outline="0" fieldPosition="0">
        <references count="1">
          <reference field="4294967294" count="1">
            <x v="11"/>
          </reference>
        </references>
      </pivotArea>
    </format>
    <format dxfId="1464">
      <pivotArea dataOnly="0" outline="0" fieldPosition="0">
        <references count="1">
          <reference field="4294967294" count="1">
            <x v="11"/>
          </reference>
        </references>
      </pivotArea>
    </format>
    <format dxfId="1463">
      <pivotArea dataOnly="0" outline="0" fieldPosition="0">
        <references count="1">
          <reference field="4294967294" count="1">
            <x v="12"/>
          </reference>
        </references>
      </pivotArea>
    </format>
    <format dxfId="1462">
      <pivotArea dataOnly="0" outline="0" fieldPosition="0">
        <references count="1">
          <reference field="4294967294" count="1">
            <x v="12"/>
          </reference>
        </references>
      </pivotArea>
    </format>
    <format dxfId="1461">
      <pivotArea dataOnly="0" outline="0" fieldPosition="0">
        <references count="1">
          <reference field="4294967294" count="1">
            <x v="12"/>
          </reference>
        </references>
      </pivotArea>
    </format>
    <format dxfId="1460">
      <pivotArea dataOnly="0" outline="0" fieldPosition="0">
        <references count="1">
          <reference field="4294967294" count="1">
            <x v="12"/>
          </reference>
        </references>
      </pivotArea>
    </format>
    <format dxfId="1459">
      <pivotArea dataOnly="0" outline="0" fieldPosition="0">
        <references count="1">
          <reference field="4294967294" count="1">
            <x v="13"/>
          </reference>
        </references>
      </pivotArea>
    </format>
    <format dxfId="1458">
      <pivotArea dataOnly="0" outline="0" fieldPosition="0">
        <references count="1">
          <reference field="4294967294" count="1">
            <x v="13"/>
          </reference>
        </references>
      </pivotArea>
    </format>
    <format dxfId="1457">
      <pivotArea dataOnly="0" outline="0" fieldPosition="0">
        <references count="1">
          <reference field="4294967294" count="1">
            <x v="13"/>
          </reference>
        </references>
      </pivotArea>
    </format>
    <format dxfId="1456">
      <pivotArea dataOnly="0" outline="0" fieldPosition="0">
        <references count="1">
          <reference field="4294967294" count="1">
            <x v="13"/>
          </reference>
        </references>
      </pivotArea>
    </format>
    <format dxfId="1455">
      <pivotArea dataOnly="0" outline="0" fieldPosition="0">
        <references count="1">
          <reference field="4294967294" count="1">
            <x v="14"/>
          </reference>
        </references>
      </pivotArea>
    </format>
    <format dxfId="1454">
      <pivotArea dataOnly="0" outline="0" fieldPosition="0">
        <references count="1">
          <reference field="4294967294" count="1">
            <x v="14"/>
          </reference>
        </references>
      </pivotArea>
    </format>
    <format dxfId="1453">
      <pivotArea dataOnly="0" outline="0" fieldPosition="0">
        <references count="1">
          <reference field="4294967294" count="1">
            <x v="14"/>
          </reference>
        </references>
      </pivotArea>
    </format>
    <format dxfId="1452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2.xml><?xml version="1.0" encoding="utf-8"?>
<pivotTableDefinition xmlns="http://schemas.openxmlformats.org/spreadsheetml/2006/main" name="СводнаяТаблица51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305:S315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m="1" x="24"/>
        <item h="1" x="12"/>
        <item h="1" x="13"/>
        <item h="1" x="14"/>
        <item h="1" x="15"/>
        <item h="1" x="2"/>
        <item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0">
    <i>
      <x v="1"/>
    </i>
    <i r="1">
      <x v="3"/>
    </i>
    <i r="2">
      <x v="44"/>
    </i>
    <i>
      <x v="6"/>
    </i>
    <i r="1">
      <x v="3"/>
    </i>
    <i r="2">
      <x v="96"/>
    </i>
    <i>
      <x v="8"/>
    </i>
    <i r="1">
      <x v="1"/>
    </i>
    <i r="2">
      <x v="23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637">
      <pivotArea dataOnly="0" labelOnly="1" fieldPosition="0">
        <references count="1">
          <reference field="2" count="0"/>
        </references>
      </pivotArea>
    </format>
    <format dxfId="1636">
      <pivotArea dataOnly="0" labelOnly="1" fieldPosition="0">
        <references count="1">
          <reference field="2" count="0"/>
        </references>
      </pivotArea>
    </format>
    <format dxfId="1635">
      <pivotArea dataOnly="0" labelOnly="1" fieldPosition="0">
        <references count="1">
          <reference field="2" count="0"/>
        </references>
      </pivotArea>
    </format>
    <format dxfId="1634">
      <pivotArea dataOnly="0" labelOnly="1" grandRow="1" outline="0" fieldPosition="0"/>
    </format>
    <format dxfId="1633">
      <pivotArea dataOnly="0" labelOnly="1" grandRow="1" outline="0" fieldPosition="0"/>
    </format>
    <format dxfId="1632">
      <pivotArea dataOnly="0" labelOnly="1" grandRow="1" outline="0" fieldPosition="0"/>
    </format>
    <format dxfId="1631">
      <pivotArea dataOnly="0" labelOnly="1" fieldPosition="0">
        <references count="1">
          <reference field="3" count="0"/>
        </references>
      </pivotArea>
    </format>
    <format dxfId="1630">
      <pivotArea dataOnly="0" labelOnly="1" fieldPosition="0">
        <references count="1">
          <reference field="3" count="0"/>
        </references>
      </pivotArea>
    </format>
    <format dxfId="1629">
      <pivotArea dataOnly="0" labelOnly="1" fieldPosition="0">
        <references count="1">
          <reference field="3" count="0"/>
        </references>
      </pivotArea>
    </format>
    <format dxfId="1628">
      <pivotArea dataOnly="0" labelOnly="1" fieldPosition="0">
        <references count="1">
          <reference field="4" count="0"/>
        </references>
      </pivotArea>
    </format>
    <format dxfId="1627">
      <pivotArea dataOnly="0" labelOnly="1" fieldPosition="0">
        <references count="1">
          <reference field="4" count="0"/>
        </references>
      </pivotArea>
    </format>
    <format dxfId="1626">
      <pivotArea dataOnly="0" labelOnly="1" fieldPosition="0">
        <references count="1">
          <reference field="4" count="0"/>
        </references>
      </pivotArea>
    </format>
    <format dxfId="1625">
      <pivotArea dataOnly="0" labelOnly="1" fieldPosition="0">
        <references count="1">
          <reference field="3" count="0"/>
        </references>
      </pivotArea>
    </format>
    <format dxfId="1624">
      <pivotArea dataOnly="0" labelOnly="1" fieldPosition="0">
        <references count="1">
          <reference field="4" count="0"/>
        </references>
      </pivotArea>
    </format>
    <format dxfId="1623">
      <pivotArea dataOnly="0" labelOnly="1" fieldPosition="0">
        <references count="1">
          <reference field="4" count="0"/>
        </references>
      </pivotArea>
    </format>
    <format dxfId="1622">
      <pivotArea dataOnly="0" labelOnly="1" fieldPosition="0">
        <references count="1">
          <reference field="4" count="0"/>
        </references>
      </pivotArea>
    </format>
    <format dxfId="1621">
      <pivotArea outline="0" fieldPosition="0">
        <references count="1">
          <reference field="4294967294" count="1">
            <x v="0"/>
          </reference>
        </references>
      </pivotArea>
    </format>
    <format dxfId="1620">
      <pivotArea outline="0" fieldPosition="0">
        <references count="1">
          <reference field="4294967294" count="1">
            <x v="1"/>
          </reference>
        </references>
      </pivotArea>
    </format>
    <format dxfId="1619">
      <pivotArea outline="0" fieldPosition="0">
        <references count="1">
          <reference field="4294967294" count="1">
            <x v="2"/>
          </reference>
        </references>
      </pivotArea>
    </format>
    <format dxfId="1618">
      <pivotArea outline="0" fieldPosition="0">
        <references count="1">
          <reference field="4294967294" count="1">
            <x v="3"/>
          </reference>
        </references>
      </pivotArea>
    </format>
    <format dxfId="1617">
      <pivotArea outline="0" fieldPosition="0">
        <references count="1">
          <reference field="4294967294" count="1">
            <x v="4"/>
          </reference>
        </references>
      </pivotArea>
    </format>
    <format dxfId="1616">
      <pivotArea outline="0" fieldPosition="0">
        <references count="1">
          <reference field="4294967294" count="1">
            <x v="5"/>
          </reference>
        </references>
      </pivotArea>
    </format>
    <format dxfId="1615">
      <pivotArea outline="0" fieldPosition="0">
        <references count="1">
          <reference field="4294967294" count="1">
            <x v="6"/>
          </reference>
        </references>
      </pivotArea>
    </format>
    <format dxfId="1614">
      <pivotArea outline="0" fieldPosition="0">
        <references count="1">
          <reference field="4294967294" count="1">
            <x v="7"/>
          </reference>
        </references>
      </pivotArea>
    </format>
    <format dxfId="1613">
      <pivotArea outline="0" fieldPosition="0">
        <references count="1">
          <reference field="4294967294" count="1">
            <x v="8"/>
          </reference>
        </references>
      </pivotArea>
    </format>
    <format dxfId="1612">
      <pivotArea outline="0" fieldPosition="0">
        <references count="1">
          <reference field="4294967294" count="1">
            <x v="9"/>
          </reference>
        </references>
      </pivotArea>
    </format>
    <format dxfId="1611">
      <pivotArea outline="0" fieldPosition="0">
        <references count="1">
          <reference field="4294967294" count="1">
            <x v="11"/>
          </reference>
        </references>
      </pivotArea>
    </format>
    <format dxfId="1610">
      <pivotArea outline="0" fieldPosition="0">
        <references count="1">
          <reference field="4294967294" count="1">
            <x v="12"/>
          </reference>
        </references>
      </pivotArea>
    </format>
    <format dxfId="1609">
      <pivotArea outline="0" fieldPosition="0">
        <references count="1">
          <reference field="4294967294" count="1">
            <x v="13"/>
          </reference>
        </references>
      </pivotArea>
    </format>
    <format dxfId="1608">
      <pivotArea outline="0" fieldPosition="0">
        <references count="1">
          <reference field="4294967294" count="1">
            <x v="10"/>
          </reference>
        </references>
      </pivotArea>
    </format>
    <format dxfId="1607">
      <pivotArea outline="0" fieldPosition="0">
        <references count="1">
          <reference field="4294967294" count="1">
            <x v="14"/>
          </reference>
        </references>
      </pivotArea>
    </format>
    <format dxfId="1606">
      <pivotArea dataOnly="0" outline="0" fieldPosition="0">
        <references count="1">
          <reference field="4294967294" count="1">
            <x v="0"/>
          </reference>
        </references>
      </pivotArea>
    </format>
    <format dxfId="1605">
      <pivotArea dataOnly="0" outline="0" fieldPosition="0">
        <references count="1">
          <reference field="4294967294" count="1">
            <x v="0"/>
          </reference>
        </references>
      </pivotArea>
    </format>
    <format dxfId="1604">
      <pivotArea dataOnly="0" outline="0" fieldPosition="0">
        <references count="1">
          <reference field="4294967294" count="1">
            <x v="0"/>
          </reference>
        </references>
      </pivotArea>
    </format>
    <format dxfId="1603">
      <pivotArea dataOnly="0" outline="0" fieldPosition="0">
        <references count="1">
          <reference field="4294967294" count="1">
            <x v="1"/>
          </reference>
        </references>
      </pivotArea>
    </format>
    <format dxfId="1602">
      <pivotArea dataOnly="0" outline="0" fieldPosition="0">
        <references count="1">
          <reference field="4294967294" count="1">
            <x v="1"/>
          </reference>
        </references>
      </pivotArea>
    </format>
    <format dxfId="1601">
      <pivotArea dataOnly="0" outline="0" fieldPosition="0">
        <references count="1">
          <reference field="4294967294" count="1">
            <x v="1"/>
          </reference>
        </references>
      </pivotArea>
    </format>
    <format dxfId="1600">
      <pivotArea dataOnly="0" outline="0" fieldPosition="0">
        <references count="1">
          <reference field="4294967294" count="1">
            <x v="0"/>
          </reference>
        </references>
      </pivotArea>
    </format>
    <format dxfId="1599">
      <pivotArea dataOnly="0" outline="0" fieldPosition="0">
        <references count="1">
          <reference field="4294967294" count="1">
            <x v="1"/>
          </reference>
        </references>
      </pivotArea>
    </format>
    <format dxfId="1598">
      <pivotArea dataOnly="0" outline="0" fieldPosition="0">
        <references count="1">
          <reference field="4294967294" count="1">
            <x v="2"/>
          </reference>
        </references>
      </pivotArea>
    </format>
    <format dxfId="1597">
      <pivotArea dataOnly="0" outline="0" fieldPosition="0">
        <references count="1">
          <reference field="4294967294" count="1">
            <x v="2"/>
          </reference>
        </references>
      </pivotArea>
    </format>
    <format dxfId="1596">
      <pivotArea dataOnly="0" outline="0" fieldPosition="0">
        <references count="1">
          <reference field="4294967294" count="1">
            <x v="2"/>
          </reference>
        </references>
      </pivotArea>
    </format>
    <format dxfId="1595">
      <pivotArea dataOnly="0" outline="0" fieldPosition="0">
        <references count="1">
          <reference field="4294967294" count="1">
            <x v="2"/>
          </reference>
        </references>
      </pivotArea>
    </format>
    <format dxfId="1594">
      <pivotArea dataOnly="0" outline="0" fieldPosition="0">
        <references count="1">
          <reference field="4294967294" count="1">
            <x v="3"/>
          </reference>
        </references>
      </pivotArea>
    </format>
    <format dxfId="1593">
      <pivotArea dataOnly="0" outline="0" fieldPosition="0">
        <references count="1">
          <reference field="4294967294" count="1">
            <x v="3"/>
          </reference>
        </references>
      </pivotArea>
    </format>
    <format dxfId="1592">
      <pivotArea dataOnly="0" outline="0" fieldPosition="0">
        <references count="1">
          <reference field="4294967294" count="1">
            <x v="3"/>
          </reference>
        </references>
      </pivotArea>
    </format>
    <format dxfId="1591">
      <pivotArea dataOnly="0" outline="0" fieldPosition="0">
        <references count="1">
          <reference field="4294967294" count="1">
            <x v="3"/>
          </reference>
        </references>
      </pivotArea>
    </format>
    <format dxfId="1590">
      <pivotArea dataOnly="0" outline="0" fieldPosition="0">
        <references count="1">
          <reference field="4294967294" count="1">
            <x v="4"/>
          </reference>
        </references>
      </pivotArea>
    </format>
    <format dxfId="1589">
      <pivotArea dataOnly="0" outline="0" fieldPosition="0">
        <references count="1">
          <reference field="4294967294" count="1">
            <x v="4"/>
          </reference>
        </references>
      </pivotArea>
    </format>
    <format dxfId="1588">
      <pivotArea dataOnly="0" outline="0" fieldPosition="0">
        <references count="1">
          <reference field="4294967294" count="1">
            <x v="4"/>
          </reference>
        </references>
      </pivotArea>
    </format>
    <format dxfId="1587">
      <pivotArea dataOnly="0" outline="0" fieldPosition="0">
        <references count="1">
          <reference field="4294967294" count="1">
            <x v="4"/>
          </reference>
        </references>
      </pivotArea>
    </format>
    <format dxfId="1586">
      <pivotArea dataOnly="0" outline="0" fieldPosition="0">
        <references count="1">
          <reference field="4294967294" count="1">
            <x v="5"/>
          </reference>
        </references>
      </pivotArea>
    </format>
    <format dxfId="1585">
      <pivotArea dataOnly="0" outline="0" fieldPosition="0">
        <references count="1">
          <reference field="4294967294" count="1">
            <x v="5"/>
          </reference>
        </references>
      </pivotArea>
    </format>
    <format dxfId="1584">
      <pivotArea dataOnly="0" outline="0" fieldPosition="0">
        <references count="1">
          <reference field="4294967294" count="1">
            <x v="5"/>
          </reference>
        </references>
      </pivotArea>
    </format>
    <format dxfId="1583">
      <pivotArea dataOnly="0" outline="0" fieldPosition="0">
        <references count="1">
          <reference field="4294967294" count="1">
            <x v="5"/>
          </reference>
        </references>
      </pivotArea>
    </format>
    <format dxfId="1582">
      <pivotArea dataOnly="0" outline="0" fieldPosition="0">
        <references count="1">
          <reference field="4294967294" count="1">
            <x v="6"/>
          </reference>
        </references>
      </pivotArea>
    </format>
    <format dxfId="1581">
      <pivotArea dataOnly="0" outline="0" fieldPosition="0">
        <references count="1">
          <reference field="4294967294" count="1">
            <x v="6"/>
          </reference>
        </references>
      </pivotArea>
    </format>
    <format dxfId="1580">
      <pivotArea dataOnly="0" outline="0" fieldPosition="0">
        <references count="1">
          <reference field="4294967294" count="1">
            <x v="6"/>
          </reference>
        </references>
      </pivotArea>
    </format>
    <format dxfId="1579">
      <pivotArea dataOnly="0" outline="0" fieldPosition="0">
        <references count="1">
          <reference field="4294967294" count="1">
            <x v="6"/>
          </reference>
        </references>
      </pivotArea>
    </format>
    <format dxfId="1578">
      <pivotArea dataOnly="0" outline="0" fieldPosition="0">
        <references count="1">
          <reference field="4294967294" count="1">
            <x v="7"/>
          </reference>
        </references>
      </pivotArea>
    </format>
    <format dxfId="1577">
      <pivotArea dataOnly="0" outline="0" fieldPosition="0">
        <references count="1">
          <reference field="4294967294" count="1">
            <x v="7"/>
          </reference>
        </references>
      </pivotArea>
    </format>
    <format dxfId="1576">
      <pivotArea dataOnly="0" outline="0" fieldPosition="0">
        <references count="1">
          <reference field="4294967294" count="1">
            <x v="7"/>
          </reference>
        </references>
      </pivotArea>
    </format>
    <format dxfId="1575">
      <pivotArea dataOnly="0" outline="0" fieldPosition="0">
        <references count="1">
          <reference field="4294967294" count="1">
            <x v="7"/>
          </reference>
        </references>
      </pivotArea>
    </format>
    <format dxfId="1574">
      <pivotArea dataOnly="0" outline="0" fieldPosition="0">
        <references count="1">
          <reference field="4294967294" count="1">
            <x v="8"/>
          </reference>
        </references>
      </pivotArea>
    </format>
    <format dxfId="1573">
      <pivotArea dataOnly="0" outline="0" fieldPosition="0">
        <references count="1">
          <reference field="4294967294" count="1">
            <x v="8"/>
          </reference>
        </references>
      </pivotArea>
    </format>
    <format dxfId="1572">
      <pivotArea dataOnly="0" outline="0" fieldPosition="0">
        <references count="1">
          <reference field="4294967294" count="1">
            <x v="8"/>
          </reference>
        </references>
      </pivotArea>
    </format>
    <format dxfId="1571">
      <pivotArea dataOnly="0" outline="0" fieldPosition="0">
        <references count="1">
          <reference field="4294967294" count="1">
            <x v="8"/>
          </reference>
        </references>
      </pivotArea>
    </format>
    <format dxfId="1570">
      <pivotArea dataOnly="0" outline="0" fieldPosition="0">
        <references count="1">
          <reference field="4294967294" count="1">
            <x v="9"/>
          </reference>
        </references>
      </pivotArea>
    </format>
    <format dxfId="1569">
      <pivotArea dataOnly="0" outline="0" fieldPosition="0">
        <references count="1">
          <reference field="4294967294" count="1">
            <x v="9"/>
          </reference>
        </references>
      </pivotArea>
    </format>
    <format dxfId="1568">
      <pivotArea dataOnly="0" outline="0" fieldPosition="0">
        <references count="1">
          <reference field="4294967294" count="1">
            <x v="9"/>
          </reference>
        </references>
      </pivotArea>
    </format>
    <format dxfId="1567">
      <pivotArea dataOnly="0" outline="0" fieldPosition="0">
        <references count="1">
          <reference field="4294967294" count="1">
            <x v="9"/>
          </reference>
        </references>
      </pivotArea>
    </format>
    <format dxfId="1566">
      <pivotArea dataOnly="0" outline="0" fieldPosition="0">
        <references count="1">
          <reference field="4294967294" count="1">
            <x v="9"/>
          </reference>
        </references>
      </pivotArea>
    </format>
    <format dxfId="1565">
      <pivotArea dataOnly="0" outline="0" fieldPosition="0">
        <references count="1">
          <reference field="4294967294" count="1">
            <x v="9"/>
          </reference>
        </references>
      </pivotArea>
    </format>
    <format dxfId="1564">
      <pivotArea dataOnly="0" outline="0" fieldPosition="0">
        <references count="1">
          <reference field="4294967294" count="1">
            <x v="10"/>
          </reference>
        </references>
      </pivotArea>
    </format>
    <format dxfId="1563">
      <pivotArea dataOnly="0" outline="0" fieldPosition="0">
        <references count="1">
          <reference field="4294967294" count="1">
            <x v="10"/>
          </reference>
        </references>
      </pivotArea>
    </format>
    <format dxfId="1562">
      <pivotArea dataOnly="0" outline="0" fieldPosition="0">
        <references count="1">
          <reference field="4294967294" count="1">
            <x v="10"/>
          </reference>
        </references>
      </pivotArea>
    </format>
    <format dxfId="1561">
      <pivotArea dataOnly="0" outline="0" fieldPosition="0">
        <references count="1">
          <reference field="4294967294" count="1">
            <x v="10"/>
          </reference>
        </references>
      </pivotArea>
    </format>
    <format dxfId="1560">
      <pivotArea dataOnly="0" outline="0" fieldPosition="0">
        <references count="1">
          <reference field="4294967294" count="1">
            <x v="11"/>
          </reference>
        </references>
      </pivotArea>
    </format>
    <format dxfId="1559">
      <pivotArea dataOnly="0" outline="0" fieldPosition="0">
        <references count="1">
          <reference field="4294967294" count="1">
            <x v="11"/>
          </reference>
        </references>
      </pivotArea>
    </format>
    <format dxfId="1558">
      <pivotArea dataOnly="0" outline="0" fieldPosition="0">
        <references count="1">
          <reference field="4294967294" count="1">
            <x v="11"/>
          </reference>
        </references>
      </pivotArea>
    </format>
    <format dxfId="1557">
      <pivotArea dataOnly="0" outline="0" fieldPosition="0">
        <references count="1">
          <reference field="4294967294" count="1">
            <x v="11"/>
          </reference>
        </references>
      </pivotArea>
    </format>
    <format dxfId="1556">
      <pivotArea dataOnly="0" outline="0" fieldPosition="0">
        <references count="1">
          <reference field="4294967294" count="1">
            <x v="12"/>
          </reference>
        </references>
      </pivotArea>
    </format>
    <format dxfId="1555">
      <pivotArea dataOnly="0" outline="0" fieldPosition="0">
        <references count="1">
          <reference field="4294967294" count="1">
            <x v="12"/>
          </reference>
        </references>
      </pivotArea>
    </format>
    <format dxfId="1554">
      <pivotArea dataOnly="0" outline="0" fieldPosition="0">
        <references count="1">
          <reference field="4294967294" count="1">
            <x v="12"/>
          </reference>
        </references>
      </pivotArea>
    </format>
    <format dxfId="1553">
      <pivotArea dataOnly="0" outline="0" fieldPosition="0">
        <references count="1">
          <reference field="4294967294" count="1">
            <x v="12"/>
          </reference>
        </references>
      </pivotArea>
    </format>
    <format dxfId="1552">
      <pivotArea dataOnly="0" outline="0" fieldPosition="0">
        <references count="1">
          <reference field="4294967294" count="1">
            <x v="13"/>
          </reference>
        </references>
      </pivotArea>
    </format>
    <format dxfId="1551">
      <pivotArea dataOnly="0" outline="0" fieldPosition="0">
        <references count="1">
          <reference field="4294967294" count="1">
            <x v="13"/>
          </reference>
        </references>
      </pivotArea>
    </format>
    <format dxfId="1550">
      <pivotArea dataOnly="0" outline="0" fieldPosition="0">
        <references count="1">
          <reference field="4294967294" count="1">
            <x v="13"/>
          </reference>
        </references>
      </pivotArea>
    </format>
    <format dxfId="1549">
      <pivotArea dataOnly="0" outline="0" fieldPosition="0">
        <references count="1">
          <reference field="4294967294" count="1">
            <x v="13"/>
          </reference>
        </references>
      </pivotArea>
    </format>
    <format dxfId="1548">
      <pivotArea dataOnly="0" outline="0" fieldPosition="0">
        <references count="1">
          <reference field="4294967294" count="1">
            <x v="14"/>
          </reference>
        </references>
      </pivotArea>
    </format>
    <format dxfId="1547">
      <pivotArea dataOnly="0" outline="0" fieldPosition="0">
        <references count="1">
          <reference field="4294967294" count="1">
            <x v="14"/>
          </reference>
        </references>
      </pivotArea>
    </format>
    <format dxfId="1546">
      <pivotArea dataOnly="0" outline="0" fieldPosition="0">
        <references count="1">
          <reference field="4294967294" count="1">
            <x v="14"/>
          </reference>
        </references>
      </pivotArea>
    </format>
    <format dxfId="1545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3.xml><?xml version="1.0" encoding="utf-8"?>
<pivotTableDefinition xmlns="http://schemas.openxmlformats.org/spreadsheetml/2006/main" name="СводнаяТаблица28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55:S74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9">
    <i>
      <x v="4"/>
    </i>
    <i r="1">
      <x v="1"/>
    </i>
    <i r="2">
      <x v="34"/>
    </i>
    <i r="2">
      <x v="35"/>
    </i>
    <i>
      <x v="5"/>
    </i>
    <i r="1">
      <x v="3"/>
    </i>
    <i r="2">
      <x v="98"/>
    </i>
    <i>
      <x v="6"/>
    </i>
    <i r="1">
      <x v="3"/>
    </i>
    <i r="2">
      <x v="99"/>
    </i>
    <i r="2">
      <x v="100"/>
    </i>
    <i>
      <x v="9"/>
    </i>
    <i r="1">
      <x v="6"/>
    </i>
    <i r="2">
      <x v="86"/>
    </i>
    <i>
      <x v="12"/>
    </i>
    <i r="1">
      <x v="3"/>
    </i>
    <i r="2">
      <x v="17"/>
    </i>
    <i r="2">
      <x v="84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730">
      <pivotArea dataOnly="0" labelOnly="1" fieldPosition="0">
        <references count="1">
          <reference field="2" count="0"/>
        </references>
      </pivotArea>
    </format>
    <format dxfId="1729">
      <pivotArea dataOnly="0" labelOnly="1" fieldPosition="0">
        <references count="1">
          <reference field="2" count="0"/>
        </references>
      </pivotArea>
    </format>
    <format dxfId="1728">
      <pivotArea dataOnly="0" labelOnly="1" fieldPosition="0">
        <references count="1">
          <reference field="2" count="0"/>
        </references>
      </pivotArea>
    </format>
    <format dxfId="1727">
      <pivotArea dataOnly="0" labelOnly="1" grandRow="1" outline="0" fieldPosition="0"/>
    </format>
    <format dxfId="1726">
      <pivotArea dataOnly="0" labelOnly="1" grandRow="1" outline="0" fieldPosition="0"/>
    </format>
    <format dxfId="1725">
      <pivotArea dataOnly="0" labelOnly="1" grandRow="1" outline="0" fieldPosition="0"/>
    </format>
    <format dxfId="1724">
      <pivotArea dataOnly="0" labelOnly="1" fieldPosition="0">
        <references count="1">
          <reference field="3" count="0"/>
        </references>
      </pivotArea>
    </format>
    <format dxfId="1723">
      <pivotArea dataOnly="0" labelOnly="1" fieldPosition="0">
        <references count="1">
          <reference field="3" count="0"/>
        </references>
      </pivotArea>
    </format>
    <format dxfId="1722">
      <pivotArea dataOnly="0" labelOnly="1" fieldPosition="0">
        <references count="1">
          <reference field="3" count="0"/>
        </references>
      </pivotArea>
    </format>
    <format dxfId="1721">
      <pivotArea dataOnly="0" labelOnly="1" fieldPosition="0">
        <references count="1">
          <reference field="4" count="0"/>
        </references>
      </pivotArea>
    </format>
    <format dxfId="1720">
      <pivotArea dataOnly="0" labelOnly="1" fieldPosition="0">
        <references count="1">
          <reference field="4" count="0"/>
        </references>
      </pivotArea>
    </format>
    <format dxfId="1719">
      <pivotArea dataOnly="0" labelOnly="1" fieldPosition="0">
        <references count="1">
          <reference field="4" count="0"/>
        </references>
      </pivotArea>
    </format>
    <format dxfId="1718">
      <pivotArea dataOnly="0" labelOnly="1" fieldPosition="0">
        <references count="1">
          <reference field="3" count="0"/>
        </references>
      </pivotArea>
    </format>
    <format dxfId="1717">
      <pivotArea dataOnly="0" labelOnly="1" fieldPosition="0">
        <references count="1">
          <reference field="4" count="0"/>
        </references>
      </pivotArea>
    </format>
    <format dxfId="1716">
      <pivotArea dataOnly="0" labelOnly="1" fieldPosition="0">
        <references count="1">
          <reference field="4" count="0"/>
        </references>
      </pivotArea>
    </format>
    <format dxfId="1715">
      <pivotArea dataOnly="0" labelOnly="1" fieldPosition="0">
        <references count="1">
          <reference field="4" count="0"/>
        </references>
      </pivotArea>
    </format>
    <format dxfId="1714">
      <pivotArea outline="0" fieldPosition="0">
        <references count="1">
          <reference field="4294967294" count="1">
            <x v="0"/>
          </reference>
        </references>
      </pivotArea>
    </format>
    <format dxfId="1713">
      <pivotArea outline="0" fieldPosition="0">
        <references count="1">
          <reference field="4294967294" count="1">
            <x v="1"/>
          </reference>
        </references>
      </pivotArea>
    </format>
    <format dxfId="1712">
      <pivotArea outline="0" fieldPosition="0">
        <references count="1">
          <reference field="4294967294" count="1">
            <x v="2"/>
          </reference>
        </references>
      </pivotArea>
    </format>
    <format dxfId="1711">
      <pivotArea outline="0" fieldPosition="0">
        <references count="1">
          <reference field="4294967294" count="1">
            <x v="3"/>
          </reference>
        </references>
      </pivotArea>
    </format>
    <format dxfId="1710">
      <pivotArea outline="0" fieldPosition="0">
        <references count="1">
          <reference field="4294967294" count="1">
            <x v="4"/>
          </reference>
        </references>
      </pivotArea>
    </format>
    <format dxfId="1709">
      <pivotArea outline="0" fieldPosition="0">
        <references count="1">
          <reference field="4294967294" count="1">
            <x v="5"/>
          </reference>
        </references>
      </pivotArea>
    </format>
    <format dxfId="1708">
      <pivotArea outline="0" fieldPosition="0">
        <references count="1">
          <reference field="4294967294" count="1">
            <x v="6"/>
          </reference>
        </references>
      </pivotArea>
    </format>
    <format dxfId="1707">
      <pivotArea outline="0" fieldPosition="0">
        <references count="1">
          <reference field="4294967294" count="1">
            <x v="7"/>
          </reference>
        </references>
      </pivotArea>
    </format>
    <format dxfId="1706">
      <pivotArea outline="0" fieldPosition="0">
        <references count="1">
          <reference field="4294967294" count="1">
            <x v="8"/>
          </reference>
        </references>
      </pivotArea>
    </format>
    <format dxfId="1705">
      <pivotArea outline="0" fieldPosition="0">
        <references count="1">
          <reference field="4294967294" count="1">
            <x v="9"/>
          </reference>
        </references>
      </pivotArea>
    </format>
    <format dxfId="1704">
      <pivotArea outline="0" fieldPosition="0">
        <references count="1">
          <reference field="4294967294" count="1">
            <x v="11"/>
          </reference>
        </references>
      </pivotArea>
    </format>
    <format dxfId="1703">
      <pivotArea outline="0" fieldPosition="0">
        <references count="1">
          <reference field="4294967294" count="1">
            <x v="12"/>
          </reference>
        </references>
      </pivotArea>
    </format>
    <format dxfId="1702">
      <pivotArea outline="0" fieldPosition="0">
        <references count="1">
          <reference field="4294967294" count="1">
            <x v="13"/>
          </reference>
        </references>
      </pivotArea>
    </format>
    <format dxfId="1701">
      <pivotArea outline="0" fieldPosition="0">
        <references count="1">
          <reference field="4294967294" count="1">
            <x v="10"/>
          </reference>
        </references>
      </pivotArea>
    </format>
    <format dxfId="1700">
      <pivotArea outline="0" fieldPosition="0">
        <references count="1">
          <reference field="4294967294" count="1">
            <x v="14"/>
          </reference>
        </references>
      </pivotArea>
    </format>
    <format dxfId="1699">
      <pivotArea dataOnly="0" outline="0" fieldPosition="0">
        <references count="1">
          <reference field="4294967294" count="1">
            <x v="0"/>
          </reference>
        </references>
      </pivotArea>
    </format>
    <format dxfId="1698">
      <pivotArea dataOnly="0" outline="0" fieldPosition="0">
        <references count="1">
          <reference field="4294967294" count="1">
            <x v="0"/>
          </reference>
        </references>
      </pivotArea>
    </format>
    <format dxfId="1697">
      <pivotArea dataOnly="0" outline="0" fieldPosition="0">
        <references count="1">
          <reference field="4294967294" count="1">
            <x v="0"/>
          </reference>
        </references>
      </pivotArea>
    </format>
    <format dxfId="1696">
      <pivotArea dataOnly="0" outline="0" fieldPosition="0">
        <references count="1">
          <reference field="4294967294" count="1">
            <x v="1"/>
          </reference>
        </references>
      </pivotArea>
    </format>
    <format dxfId="1695">
      <pivotArea dataOnly="0" outline="0" fieldPosition="0">
        <references count="1">
          <reference field="4294967294" count="1">
            <x v="1"/>
          </reference>
        </references>
      </pivotArea>
    </format>
    <format dxfId="1694">
      <pivotArea dataOnly="0" outline="0" fieldPosition="0">
        <references count="1">
          <reference field="4294967294" count="1">
            <x v="1"/>
          </reference>
        </references>
      </pivotArea>
    </format>
    <format dxfId="1693">
      <pivotArea dataOnly="0" outline="0" fieldPosition="0">
        <references count="1">
          <reference field="4294967294" count="1">
            <x v="0"/>
          </reference>
        </references>
      </pivotArea>
    </format>
    <format dxfId="1692">
      <pivotArea dataOnly="0" outline="0" fieldPosition="0">
        <references count="1">
          <reference field="4294967294" count="1">
            <x v="1"/>
          </reference>
        </references>
      </pivotArea>
    </format>
    <format dxfId="1691">
      <pivotArea dataOnly="0" outline="0" fieldPosition="0">
        <references count="1">
          <reference field="4294967294" count="1">
            <x v="2"/>
          </reference>
        </references>
      </pivotArea>
    </format>
    <format dxfId="1690">
      <pivotArea dataOnly="0" outline="0" fieldPosition="0">
        <references count="1">
          <reference field="4294967294" count="1">
            <x v="2"/>
          </reference>
        </references>
      </pivotArea>
    </format>
    <format dxfId="1689">
      <pivotArea dataOnly="0" outline="0" fieldPosition="0">
        <references count="1">
          <reference field="4294967294" count="1">
            <x v="2"/>
          </reference>
        </references>
      </pivotArea>
    </format>
    <format dxfId="1688">
      <pivotArea dataOnly="0" outline="0" fieldPosition="0">
        <references count="1">
          <reference field="4294967294" count="1">
            <x v="2"/>
          </reference>
        </references>
      </pivotArea>
    </format>
    <format dxfId="1687">
      <pivotArea dataOnly="0" outline="0" fieldPosition="0">
        <references count="1">
          <reference field="4294967294" count="1">
            <x v="3"/>
          </reference>
        </references>
      </pivotArea>
    </format>
    <format dxfId="1686">
      <pivotArea dataOnly="0" outline="0" fieldPosition="0">
        <references count="1">
          <reference field="4294967294" count="1">
            <x v="3"/>
          </reference>
        </references>
      </pivotArea>
    </format>
    <format dxfId="1685">
      <pivotArea dataOnly="0" outline="0" fieldPosition="0">
        <references count="1">
          <reference field="4294967294" count="1">
            <x v="3"/>
          </reference>
        </references>
      </pivotArea>
    </format>
    <format dxfId="1684">
      <pivotArea dataOnly="0" outline="0" fieldPosition="0">
        <references count="1">
          <reference field="4294967294" count="1">
            <x v="3"/>
          </reference>
        </references>
      </pivotArea>
    </format>
    <format dxfId="1683">
      <pivotArea dataOnly="0" outline="0" fieldPosition="0">
        <references count="1">
          <reference field="4294967294" count="1">
            <x v="4"/>
          </reference>
        </references>
      </pivotArea>
    </format>
    <format dxfId="1682">
      <pivotArea dataOnly="0" outline="0" fieldPosition="0">
        <references count="1">
          <reference field="4294967294" count="1">
            <x v="4"/>
          </reference>
        </references>
      </pivotArea>
    </format>
    <format dxfId="1681">
      <pivotArea dataOnly="0" outline="0" fieldPosition="0">
        <references count="1">
          <reference field="4294967294" count="1">
            <x v="4"/>
          </reference>
        </references>
      </pivotArea>
    </format>
    <format dxfId="1680">
      <pivotArea dataOnly="0" outline="0" fieldPosition="0">
        <references count="1">
          <reference field="4294967294" count="1">
            <x v="4"/>
          </reference>
        </references>
      </pivotArea>
    </format>
    <format dxfId="1679">
      <pivotArea dataOnly="0" outline="0" fieldPosition="0">
        <references count="1">
          <reference field="4294967294" count="1">
            <x v="5"/>
          </reference>
        </references>
      </pivotArea>
    </format>
    <format dxfId="1678">
      <pivotArea dataOnly="0" outline="0" fieldPosition="0">
        <references count="1">
          <reference field="4294967294" count="1">
            <x v="5"/>
          </reference>
        </references>
      </pivotArea>
    </format>
    <format dxfId="1677">
      <pivotArea dataOnly="0" outline="0" fieldPosition="0">
        <references count="1">
          <reference field="4294967294" count="1">
            <x v="5"/>
          </reference>
        </references>
      </pivotArea>
    </format>
    <format dxfId="1676">
      <pivotArea dataOnly="0" outline="0" fieldPosition="0">
        <references count="1">
          <reference field="4294967294" count="1">
            <x v="5"/>
          </reference>
        </references>
      </pivotArea>
    </format>
    <format dxfId="1675">
      <pivotArea dataOnly="0" outline="0" fieldPosition="0">
        <references count="1">
          <reference field="4294967294" count="1">
            <x v="6"/>
          </reference>
        </references>
      </pivotArea>
    </format>
    <format dxfId="1674">
      <pivotArea dataOnly="0" outline="0" fieldPosition="0">
        <references count="1">
          <reference field="4294967294" count="1">
            <x v="6"/>
          </reference>
        </references>
      </pivotArea>
    </format>
    <format dxfId="1673">
      <pivotArea dataOnly="0" outline="0" fieldPosition="0">
        <references count="1">
          <reference field="4294967294" count="1">
            <x v="6"/>
          </reference>
        </references>
      </pivotArea>
    </format>
    <format dxfId="1672">
      <pivotArea dataOnly="0" outline="0" fieldPosition="0">
        <references count="1">
          <reference field="4294967294" count="1">
            <x v="6"/>
          </reference>
        </references>
      </pivotArea>
    </format>
    <format dxfId="1671">
      <pivotArea dataOnly="0" outline="0" fieldPosition="0">
        <references count="1">
          <reference field="4294967294" count="1">
            <x v="7"/>
          </reference>
        </references>
      </pivotArea>
    </format>
    <format dxfId="1670">
      <pivotArea dataOnly="0" outline="0" fieldPosition="0">
        <references count="1">
          <reference field="4294967294" count="1">
            <x v="7"/>
          </reference>
        </references>
      </pivotArea>
    </format>
    <format dxfId="1669">
      <pivotArea dataOnly="0" outline="0" fieldPosition="0">
        <references count="1">
          <reference field="4294967294" count="1">
            <x v="7"/>
          </reference>
        </references>
      </pivotArea>
    </format>
    <format dxfId="1668">
      <pivotArea dataOnly="0" outline="0" fieldPosition="0">
        <references count="1">
          <reference field="4294967294" count="1">
            <x v="7"/>
          </reference>
        </references>
      </pivotArea>
    </format>
    <format dxfId="1667">
      <pivotArea dataOnly="0" outline="0" fieldPosition="0">
        <references count="1">
          <reference field="4294967294" count="1">
            <x v="8"/>
          </reference>
        </references>
      </pivotArea>
    </format>
    <format dxfId="1666">
      <pivotArea dataOnly="0" outline="0" fieldPosition="0">
        <references count="1">
          <reference field="4294967294" count="1">
            <x v="8"/>
          </reference>
        </references>
      </pivotArea>
    </format>
    <format dxfId="1665">
      <pivotArea dataOnly="0" outline="0" fieldPosition="0">
        <references count="1">
          <reference field="4294967294" count="1">
            <x v="8"/>
          </reference>
        </references>
      </pivotArea>
    </format>
    <format dxfId="1664">
      <pivotArea dataOnly="0" outline="0" fieldPosition="0">
        <references count="1">
          <reference field="4294967294" count="1">
            <x v="8"/>
          </reference>
        </references>
      </pivotArea>
    </format>
    <format dxfId="1663">
      <pivotArea dataOnly="0" outline="0" fieldPosition="0">
        <references count="1">
          <reference field="4294967294" count="1">
            <x v="9"/>
          </reference>
        </references>
      </pivotArea>
    </format>
    <format dxfId="1662">
      <pivotArea dataOnly="0" outline="0" fieldPosition="0">
        <references count="1">
          <reference field="4294967294" count="1">
            <x v="9"/>
          </reference>
        </references>
      </pivotArea>
    </format>
    <format dxfId="1661">
      <pivotArea dataOnly="0" outline="0" fieldPosition="0">
        <references count="1">
          <reference field="4294967294" count="1">
            <x v="9"/>
          </reference>
        </references>
      </pivotArea>
    </format>
    <format dxfId="1660">
      <pivotArea dataOnly="0" outline="0" fieldPosition="0">
        <references count="1">
          <reference field="4294967294" count="1">
            <x v="9"/>
          </reference>
        </references>
      </pivotArea>
    </format>
    <format dxfId="1659">
      <pivotArea dataOnly="0" outline="0" fieldPosition="0">
        <references count="1">
          <reference field="4294967294" count="1">
            <x v="9"/>
          </reference>
        </references>
      </pivotArea>
    </format>
    <format dxfId="1658">
      <pivotArea dataOnly="0" outline="0" fieldPosition="0">
        <references count="1">
          <reference field="4294967294" count="1">
            <x v="9"/>
          </reference>
        </references>
      </pivotArea>
    </format>
    <format dxfId="1657">
      <pivotArea dataOnly="0" outline="0" fieldPosition="0">
        <references count="1">
          <reference field="4294967294" count="1">
            <x v="10"/>
          </reference>
        </references>
      </pivotArea>
    </format>
    <format dxfId="1656">
      <pivotArea dataOnly="0" outline="0" fieldPosition="0">
        <references count="1">
          <reference field="4294967294" count="1">
            <x v="10"/>
          </reference>
        </references>
      </pivotArea>
    </format>
    <format dxfId="1655">
      <pivotArea dataOnly="0" outline="0" fieldPosition="0">
        <references count="1">
          <reference field="4294967294" count="1">
            <x v="10"/>
          </reference>
        </references>
      </pivotArea>
    </format>
    <format dxfId="1654">
      <pivotArea dataOnly="0" outline="0" fieldPosition="0">
        <references count="1">
          <reference field="4294967294" count="1">
            <x v="10"/>
          </reference>
        </references>
      </pivotArea>
    </format>
    <format dxfId="1653">
      <pivotArea dataOnly="0" outline="0" fieldPosition="0">
        <references count="1">
          <reference field="4294967294" count="1">
            <x v="11"/>
          </reference>
        </references>
      </pivotArea>
    </format>
    <format dxfId="1652">
      <pivotArea dataOnly="0" outline="0" fieldPosition="0">
        <references count="1">
          <reference field="4294967294" count="1">
            <x v="11"/>
          </reference>
        </references>
      </pivotArea>
    </format>
    <format dxfId="1651">
      <pivotArea dataOnly="0" outline="0" fieldPosition="0">
        <references count="1">
          <reference field="4294967294" count="1">
            <x v="11"/>
          </reference>
        </references>
      </pivotArea>
    </format>
    <format dxfId="1650">
      <pivotArea dataOnly="0" outline="0" fieldPosition="0">
        <references count="1">
          <reference field="4294967294" count="1">
            <x v="11"/>
          </reference>
        </references>
      </pivotArea>
    </format>
    <format dxfId="1649">
      <pivotArea dataOnly="0" outline="0" fieldPosition="0">
        <references count="1">
          <reference field="4294967294" count="1">
            <x v="12"/>
          </reference>
        </references>
      </pivotArea>
    </format>
    <format dxfId="1648">
      <pivotArea dataOnly="0" outline="0" fieldPosition="0">
        <references count="1">
          <reference field="4294967294" count="1">
            <x v="12"/>
          </reference>
        </references>
      </pivotArea>
    </format>
    <format dxfId="1647">
      <pivotArea dataOnly="0" outline="0" fieldPosition="0">
        <references count="1">
          <reference field="4294967294" count="1">
            <x v="12"/>
          </reference>
        </references>
      </pivotArea>
    </format>
    <format dxfId="1646">
      <pivotArea dataOnly="0" outline="0" fieldPosition="0">
        <references count="1">
          <reference field="4294967294" count="1">
            <x v="12"/>
          </reference>
        </references>
      </pivotArea>
    </format>
    <format dxfId="1645">
      <pivotArea dataOnly="0" outline="0" fieldPosition="0">
        <references count="1">
          <reference field="4294967294" count="1">
            <x v="13"/>
          </reference>
        </references>
      </pivotArea>
    </format>
    <format dxfId="1644">
      <pivotArea dataOnly="0" outline="0" fieldPosition="0">
        <references count="1">
          <reference field="4294967294" count="1">
            <x v="13"/>
          </reference>
        </references>
      </pivotArea>
    </format>
    <format dxfId="1643">
      <pivotArea dataOnly="0" outline="0" fieldPosition="0">
        <references count="1">
          <reference field="4294967294" count="1">
            <x v="13"/>
          </reference>
        </references>
      </pivotArea>
    </format>
    <format dxfId="1642">
      <pivotArea dataOnly="0" outline="0" fieldPosition="0">
        <references count="1">
          <reference field="4294967294" count="1">
            <x v="13"/>
          </reference>
        </references>
      </pivotArea>
    </format>
    <format dxfId="1641">
      <pivotArea dataOnly="0" outline="0" fieldPosition="0">
        <references count="1">
          <reference field="4294967294" count="1">
            <x v="14"/>
          </reference>
        </references>
      </pivotArea>
    </format>
    <format dxfId="1640">
      <pivotArea dataOnly="0" outline="0" fieldPosition="0">
        <references count="1">
          <reference field="4294967294" count="1">
            <x v="14"/>
          </reference>
        </references>
      </pivotArea>
    </format>
    <format dxfId="1639">
      <pivotArea dataOnly="0" outline="0" fieldPosition="0">
        <references count="1">
          <reference field="4294967294" count="1">
            <x v="14"/>
          </reference>
        </references>
      </pivotArea>
    </format>
    <format dxfId="1638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4.xml><?xml version="1.0" encoding="utf-8"?>
<pivotTableDefinition xmlns="http://schemas.openxmlformats.org/spreadsheetml/2006/main" name="СводнаяТаблица1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12:A19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7">
    <i>
      <x v="4"/>
    </i>
    <i r="1">
      <x v="3"/>
    </i>
    <i r="2">
      <x v="102"/>
    </i>
    <i>
      <x v="12"/>
    </i>
    <i r="1">
      <x v="3"/>
    </i>
    <i r="2">
      <x v="28"/>
    </i>
    <i t="grand">
      <x/>
    </i>
  </rowItems>
  <colItems count="1">
    <i/>
  </colItems>
  <pageFields count="1">
    <pageField fld="1" hier="-1"/>
  </pageFields>
  <formats count="21">
    <format dxfId="1751">
      <pivotArea dataOnly="0" labelOnly="1" fieldPosition="0">
        <references count="1">
          <reference field="2" count="0"/>
        </references>
      </pivotArea>
    </format>
    <format dxfId="1750">
      <pivotArea dataOnly="0" labelOnly="1" fieldPosition="0">
        <references count="1">
          <reference field="2" count="0"/>
        </references>
      </pivotArea>
    </format>
    <format dxfId="1749">
      <pivotArea dataOnly="0" labelOnly="1" fieldPosition="0">
        <references count="1">
          <reference field="2" count="0"/>
        </references>
      </pivotArea>
    </format>
    <format dxfId="1748">
      <pivotArea dataOnly="0" labelOnly="1" grandRow="1" outline="0" fieldPosition="0"/>
    </format>
    <format dxfId="1747">
      <pivotArea dataOnly="0" labelOnly="1" grandRow="1" outline="0" fieldPosition="0"/>
    </format>
    <format dxfId="1746">
      <pivotArea dataOnly="0" labelOnly="1" grandRow="1" outline="0" fieldPosition="0"/>
    </format>
    <format dxfId="1745">
      <pivotArea dataOnly="0" labelOnly="1" fieldPosition="0">
        <references count="1">
          <reference field="3" count="0"/>
        </references>
      </pivotArea>
    </format>
    <format dxfId="1744">
      <pivotArea dataOnly="0" labelOnly="1" fieldPosition="0">
        <references count="1">
          <reference field="3" count="0"/>
        </references>
      </pivotArea>
    </format>
    <format dxfId="1743">
      <pivotArea dataOnly="0" labelOnly="1" fieldPosition="0">
        <references count="1">
          <reference field="3" count="0"/>
        </references>
      </pivotArea>
    </format>
    <format dxfId="1742">
      <pivotArea dataOnly="0" labelOnly="1" fieldPosition="0">
        <references count="1">
          <reference field="4" count="0"/>
        </references>
      </pivotArea>
    </format>
    <format dxfId="1741">
      <pivotArea dataOnly="0" labelOnly="1" fieldPosition="0">
        <references count="1">
          <reference field="4" count="0"/>
        </references>
      </pivotArea>
    </format>
    <format dxfId="1740">
      <pivotArea dataOnly="0" labelOnly="1" fieldPosition="0">
        <references count="1">
          <reference field="4" count="0"/>
        </references>
      </pivotArea>
    </format>
    <format dxfId="1739">
      <pivotArea dataOnly="0" labelOnly="1" fieldPosition="0">
        <references count="1">
          <reference field="3" count="0"/>
        </references>
      </pivotArea>
    </format>
    <format dxfId="1738">
      <pivotArea dataOnly="0" labelOnly="1" fieldPosition="0">
        <references count="1">
          <reference field="4" count="0"/>
        </references>
      </pivotArea>
    </format>
    <format dxfId="1737">
      <pivotArea dataOnly="0" labelOnly="1" fieldPosition="0">
        <references count="1">
          <reference field="4" count="0"/>
        </references>
      </pivotArea>
    </format>
    <format dxfId="1736">
      <pivotArea dataOnly="0" labelOnly="1" fieldPosition="0">
        <references count="1">
          <reference field="4" count="0"/>
        </references>
      </pivotArea>
    </format>
    <format dxfId="1735">
      <pivotArea dataOnly="0" labelOnly="1" outline="0" fieldPosition="0">
        <references count="1">
          <reference field="1" count="0"/>
        </references>
      </pivotArea>
    </format>
    <format dxfId="1734">
      <pivotArea dataOnly="0" labelOnly="1" outline="0" fieldPosition="0">
        <references count="1">
          <reference field="1" count="0"/>
        </references>
      </pivotArea>
    </format>
    <format dxfId="1733">
      <pivotArea dataOnly="0" labelOnly="1" fieldPosition="0">
        <references count="1">
          <reference field="2" count="0"/>
        </references>
      </pivotArea>
    </format>
    <format dxfId="1732">
      <pivotArea dataOnly="0" labelOnly="1" fieldPosition="0">
        <references count="1">
          <reference field="2" count="0"/>
        </references>
      </pivotArea>
    </format>
    <format dxfId="1731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5.xml><?xml version="1.0" encoding="utf-8"?>
<pivotTableDefinition xmlns="http://schemas.openxmlformats.org/spreadsheetml/2006/main" name="СводнаяТаблица41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198:A203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5">
    <i>
      <x v="1"/>
    </i>
    <i r="1">
      <x v="3"/>
    </i>
    <i r="2">
      <x v="33"/>
    </i>
    <i r="2">
      <x v="78"/>
    </i>
    <i t="grand">
      <x/>
    </i>
  </rowItems>
  <colItems count="1">
    <i/>
  </colItems>
  <pageFields count="1">
    <pageField fld="1" hier="-1"/>
  </pageFields>
  <formats count="21">
    <format dxfId="1772">
      <pivotArea dataOnly="0" labelOnly="1" fieldPosition="0">
        <references count="1">
          <reference field="2" count="0"/>
        </references>
      </pivotArea>
    </format>
    <format dxfId="1771">
      <pivotArea dataOnly="0" labelOnly="1" fieldPosition="0">
        <references count="1">
          <reference field="2" count="0"/>
        </references>
      </pivotArea>
    </format>
    <format dxfId="1770">
      <pivotArea dataOnly="0" labelOnly="1" fieldPosition="0">
        <references count="1">
          <reference field="2" count="0"/>
        </references>
      </pivotArea>
    </format>
    <format dxfId="1769">
      <pivotArea dataOnly="0" labelOnly="1" grandRow="1" outline="0" fieldPosition="0"/>
    </format>
    <format dxfId="1768">
      <pivotArea dataOnly="0" labelOnly="1" grandRow="1" outline="0" fieldPosition="0"/>
    </format>
    <format dxfId="1767">
      <pivotArea dataOnly="0" labelOnly="1" grandRow="1" outline="0" fieldPosition="0"/>
    </format>
    <format dxfId="1766">
      <pivotArea dataOnly="0" labelOnly="1" fieldPosition="0">
        <references count="1">
          <reference field="3" count="0"/>
        </references>
      </pivotArea>
    </format>
    <format dxfId="1765">
      <pivotArea dataOnly="0" labelOnly="1" fieldPosition="0">
        <references count="1">
          <reference field="3" count="0"/>
        </references>
      </pivotArea>
    </format>
    <format dxfId="1764">
      <pivotArea dataOnly="0" labelOnly="1" fieldPosition="0">
        <references count="1">
          <reference field="3" count="0"/>
        </references>
      </pivotArea>
    </format>
    <format dxfId="1763">
      <pivotArea dataOnly="0" labelOnly="1" fieldPosition="0">
        <references count="1">
          <reference field="4" count="0"/>
        </references>
      </pivotArea>
    </format>
    <format dxfId="1762">
      <pivotArea dataOnly="0" labelOnly="1" fieldPosition="0">
        <references count="1">
          <reference field="4" count="0"/>
        </references>
      </pivotArea>
    </format>
    <format dxfId="1761">
      <pivotArea dataOnly="0" labelOnly="1" fieldPosition="0">
        <references count="1">
          <reference field="4" count="0"/>
        </references>
      </pivotArea>
    </format>
    <format dxfId="1760">
      <pivotArea dataOnly="0" labelOnly="1" fieldPosition="0">
        <references count="1">
          <reference field="3" count="0"/>
        </references>
      </pivotArea>
    </format>
    <format dxfId="1759">
      <pivotArea dataOnly="0" labelOnly="1" fieldPosition="0">
        <references count="1">
          <reference field="4" count="0"/>
        </references>
      </pivotArea>
    </format>
    <format dxfId="1758">
      <pivotArea dataOnly="0" labelOnly="1" fieldPosition="0">
        <references count="1">
          <reference field="4" count="0"/>
        </references>
      </pivotArea>
    </format>
    <format dxfId="1757">
      <pivotArea dataOnly="0" labelOnly="1" fieldPosition="0">
        <references count="1">
          <reference field="4" count="0"/>
        </references>
      </pivotArea>
    </format>
    <format dxfId="1756">
      <pivotArea dataOnly="0" labelOnly="1" outline="0" fieldPosition="0">
        <references count="1">
          <reference field="1" count="0"/>
        </references>
      </pivotArea>
    </format>
    <format dxfId="1755">
      <pivotArea dataOnly="0" labelOnly="1" outline="0" fieldPosition="0">
        <references count="1">
          <reference field="1" count="0"/>
        </references>
      </pivotArea>
    </format>
    <format dxfId="1754">
      <pivotArea dataOnly="0" labelOnly="1" fieldPosition="0">
        <references count="1">
          <reference field="2" count="0"/>
        </references>
      </pivotArea>
    </format>
    <format dxfId="1753">
      <pivotArea dataOnly="0" labelOnly="1" fieldPosition="0">
        <references count="1">
          <reference field="2" count="0"/>
        </references>
      </pivotArea>
    </format>
    <format dxfId="1752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6.xml><?xml version="1.0" encoding="utf-8"?>
<pivotTableDefinition xmlns="http://schemas.openxmlformats.org/spreadsheetml/2006/main" name="СводнаяТаблица38" cacheId="3" applyNumberFormats="0" applyBorderFormats="0" applyFontFormats="0" applyPatternFormats="0" applyAlignmentFormats="0" applyWidthHeightFormats="1" dataCaption="Значения" updatedVersion="4" minRefreshableVersion="3" itemPrintTitles="1" createdVersion="4" indent="0" outline="1" outlineData="1" multipleFieldFilters="0">
  <location ref="D163:S171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19"/>
        <item h="1" m="1" x="27"/>
        <item h="1" m="1" x="22"/>
        <item h="1" m="1" x="25"/>
        <item h="1" m="1" x="29"/>
        <item h="1" m="1" x="35"/>
        <item h="1" m="1" x="20"/>
        <item h="1" m="1" x="24"/>
        <item h="1" m="1" x="31"/>
        <item h="1" m="1" x="34"/>
        <item h="1" m="1" x="32"/>
        <item h="1" m="1" x="30"/>
        <item h="1" m="1" x="21"/>
        <item h="1" m="1" x="18"/>
        <item h="1" m="1" x="28"/>
        <item h="1" m="1" x="26"/>
        <item h="1" m="1" x="23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x="9"/>
        <item h="1" x="11"/>
        <item h="1" m="1" x="33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103"/>
        <item x="10"/>
        <item m="1" x="94"/>
        <item x="71"/>
        <item x="79"/>
        <item x="68"/>
        <item x="66"/>
        <item m="1" x="102"/>
        <item x="65"/>
        <item x="67"/>
        <item m="1" x="95"/>
        <item m="1" x="100"/>
        <item m="1" x="105"/>
        <item m="1" x="92"/>
        <item x="60"/>
        <item x="59"/>
        <item x="41"/>
        <item x="29"/>
        <item m="1" x="98"/>
        <item x="30"/>
        <item x="31"/>
        <item x="38"/>
        <item x="45"/>
        <item x="46"/>
        <item x="43"/>
        <item x="44"/>
        <item x="47"/>
        <item x="37"/>
        <item m="1" x="99"/>
        <item x="35"/>
        <item m="1" x="91"/>
        <item x="81"/>
        <item x="53"/>
        <item x="24"/>
        <item x="23"/>
        <item x="84"/>
        <item m="1" x="106"/>
        <item m="1" x="88"/>
        <item x="36"/>
        <item x="70"/>
        <item x="76"/>
        <item x="78"/>
        <item x="1"/>
        <item x="58"/>
        <item x="57"/>
        <item x="50"/>
        <item x="51"/>
        <item m="1" x="89"/>
        <item x="6"/>
        <item x="54"/>
        <item x="55"/>
        <item x="42"/>
        <item x="39"/>
        <item m="1" x="104"/>
        <item x="9"/>
        <item m="1" x="90"/>
        <item x="16"/>
        <item x="15"/>
        <item x="25"/>
        <item x="19"/>
        <item x="11"/>
        <item x="18"/>
        <item x="20"/>
        <item m="1" x="101"/>
        <item x="17"/>
        <item x="26"/>
        <item m="1" x="87"/>
        <item x="27"/>
        <item x="21"/>
        <item m="1" x="97"/>
        <item x="22"/>
        <item x="12"/>
        <item m="1" x="96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86"/>
        <item x="32"/>
        <item m="1" x="93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8">
    <i>
      <x v="4"/>
    </i>
    <i r="1">
      <x v="1"/>
    </i>
    <i r="2">
      <x v="69"/>
    </i>
    <i r="2">
      <x v="71"/>
    </i>
    <i r="1">
      <x v="3"/>
    </i>
    <i r="2">
      <x v="2"/>
    </i>
    <i r="2">
      <x v="55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865">
      <pivotArea dataOnly="0" labelOnly="1" fieldPosition="0">
        <references count="1">
          <reference field="2" count="0"/>
        </references>
      </pivotArea>
    </format>
    <format dxfId="1864">
      <pivotArea dataOnly="0" labelOnly="1" fieldPosition="0">
        <references count="1">
          <reference field="2" count="0"/>
        </references>
      </pivotArea>
    </format>
    <format dxfId="1863">
      <pivotArea dataOnly="0" labelOnly="1" fieldPosition="0">
        <references count="1">
          <reference field="2" count="0"/>
        </references>
      </pivotArea>
    </format>
    <format dxfId="1862">
      <pivotArea dataOnly="0" labelOnly="1" grandRow="1" outline="0" fieldPosition="0"/>
    </format>
    <format dxfId="1861">
      <pivotArea dataOnly="0" labelOnly="1" grandRow="1" outline="0" fieldPosition="0"/>
    </format>
    <format dxfId="1860">
      <pivotArea dataOnly="0" labelOnly="1" grandRow="1" outline="0" fieldPosition="0"/>
    </format>
    <format dxfId="1859">
      <pivotArea dataOnly="0" labelOnly="1" fieldPosition="0">
        <references count="1">
          <reference field="3" count="0"/>
        </references>
      </pivotArea>
    </format>
    <format dxfId="1858">
      <pivotArea dataOnly="0" labelOnly="1" fieldPosition="0">
        <references count="1">
          <reference field="3" count="0"/>
        </references>
      </pivotArea>
    </format>
    <format dxfId="1857">
      <pivotArea dataOnly="0" labelOnly="1" fieldPosition="0">
        <references count="1">
          <reference field="3" count="0"/>
        </references>
      </pivotArea>
    </format>
    <format dxfId="1856">
      <pivotArea dataOnly="0" labelOnly="1" fieldPosition="0">
        <references count="1">
          <reference field="4" count="0"/>
        </references>
      </pivotArea>
    </format>
    <format dxfId="1855">
      <pivotArea dataOnly="0" labelOnly="1" fieldPosition="0">
        <references count="1">
          <reference field="4" count="0"/>
        </references>
      </pivotArea>
    </format>
    <format dxfId="1854">
      <pivotArea dataOnly="0" labelOnly="1" fieldPosition="0">
        <references count="1">
          <reference field="4" count="0"/>
        </references>
      </pivotArea>
    </format>
    <format dxfId="1853">
      <pivotArea dataOnly="0" labelOnly="1" fieldPosition="0">
        <references count="1">
          <reference field="3" count="0"/>
        </references>
      </pivotArea>
    </format>
    <format dxfId="1852">
      <pivotArea dataOnly="0" labelOnly="1" fieldPosition="0">
        <references count="1">
          <reference field="4" count="0"/>
        </references>
      </pivotArea>
    </format>
    <format dxfId="1851">
      <pivotArea dataOnly="0" labelOnly="1" fieldPosition="0">
        <references count="1">
          <reference field="4" count="0"/>
        </references>
      </pivotArea>
    </format>
    <format dxfId="1850">
      <pivotArea dataOnly="0" labelOnly="1" fieldPosition="0">
        <references count="1">
          <reference field="4" count="0"/>
        </references>
      </pivotArea>
    </format>
    <format dxfId="1849">
      <pivotArea outline="0" fieldPosition="0">
        <references count="1">
          <reference field="4294967294" count="1">
            <x v="0"/>
          </reference>
        </references>
      </pivotArea>
    </format>
    <format dxfId="1848">
      <pivotArea outline="0" fieldPosition="0">
        <references count="1">
          <reference field="4294967294" count="1">
            <x v="1"/>
          </reference>
        </references>
      </pivotArea>
    </format>
    <format dxfId="1847">
      <pivotArea outline="0" fieldPosition="0">
        <references count="1">
          <reference field="4294967294" count="1">
            <x v="2"/>
          </reference>
        </references>
      </pivotArea>
    </format>
    <format dxfId="1846">
      <pivotArea outline="0" fieldPosition="0">
        <references count="1">
          <reference field="4294967294" count="1">
            <x v="3"/>
          </reference>
        </references>
      </pivotArea>
    </format>
    <format dxfId="1845">
      <pivotArea outline="0" fieldPosition="0">
        <references count="1">
          <reference field="4294967294" count="1">
            <x v="4"/>
          </reference>
        </references>
      </pivotArea>
    </format>
    <format dxfId="1844">
      <pivotArea outline="0" fieldPosition="0">
        <references count="1">
          <reference field="4294967294" count="1">
            <x v="5"/>
          </reference>
        </references>
      </pivotArea>
    </format>
    <format dxfId="1843">
      <pivotArea outline="0" fieldPosition="0">
        <references count="1">
          <reference field="4294967294" count="1">
            <x v="6"/>
          </reference>
        </references>
      </pivotArea>
    </format>
    <format dxfId="1842">
      <pivotArea outline="0" fieldPosition="0">
        <references count="1">
          <reference field="4294967294" count="1">
            <x v="7"/>
          </reference>
        </references>
      </pivotArea>
    </format>
    <format dxfId="1841">
      <pivotArea outline="0" fieldPosition="0">
        <references count="1">
          <reference field="4294967294" count="1">
            <x v="8"/>
          </reference>
        </references>
      </pivotArea>
    </format>
    <format dxfId="1840">
      <pivotArea outline="0" fieldPosition="0">
        <references count="1">
          <reference field="4294967294" count="1">
            <x v="9"/>
          </reference>
        </references>
      </pivotArea>
    </format>
    <format dxfId="1839">
      <pivotArea outline="0" fieldPosition="0">
        <references count="1">
          <reference field="4294967294" count="1">
            <x v="11"/>
          </reference>
        </references>
      </pivotArea>
    </format>
    <format dxfId="1838">
      <pivotArea outline="0" fieldPosition="0">
        <references count="1">
          <reference field="4294967294" count="1">
            <x v="12"/>
          </reference>
        </references>
      </pivotArea>
    </format>
    <format dxfId="1837">
      <pivotArea outline="0" fieldPosition="0">
        <references count="1">
          <reference field="4294967294" count="1">
            <x v="13"/>
          </reference>
        </references>
      </pivotArea>
    </format>
    <format dxfId="1836">
      <pivotArea outline="0" fieldPosition="0">
        <references count="1">
          <reference field="4294967294" count="1">
            <x v="10"/>
          </reference>
        </references>
      </pivotArea>
    </format>
    <format dxfId="1835">
      <pivotArea outline="0" fieldPosition="0">
        <references count="1">
          <reference field="4294967294" count="1">
            <x v="14"/>
          </reference>
        </references>
      </pivotArea>
    </format>
    <format dxfId="1834">
      <pivotArea dataOnly="0" outline="0" fieldPosition="0">
        <references count="1">
          <reference field="4294967294" count="1">
            <x v="0"/>
          </reference>
        </references>
      </pivotArea>
    </format>
    <format dxfId="1833">
      <pivotArea dataOnly="0" outline="0" fieldPosition="0">
        <references count="1">
          <reference field="4294967294" count="1">
            <x v="0"/>
          </reference>
        </references>
      </pivotArea>
    </format>
    <format dxfId="1832">
      <pivotArea dataOnly="0" outline="0" fieldPosition="0">
        <references count="1">
          <reference field="4294967294" count="1">
            <x v="0"/>
          </reference>
        </references>
      </pivotArea>
    </format>
    <format dxfId="1831">
      <pivotArea dataOnly="0" outline="0" fieldPosition="0">
        <references count="1">
          <reference field="4294967294" count="1">
            <x v="1"/>
          </reference>
        </references>
      </pivotArea>
    </format>
    <format dxfId="1830">
      <pivotArea dataOnly="0" outline="0" fieldPosition="0">
        <references count="1">
          <reference field="4294967294" count="1">
            <x v="1"/>
          </reference>
        </references>
      </pivotArea>
    </format>
    <format dxfId="1829">
      <pivotArea dataOnly="0" outline="0" fieldPosition="0">
        <references count="1">
          <reference field="4294967294" count="1">
            <x v="1"/>
          </reference>
        </references>
      </pivotArea>
    </format>
    <format dxfId="1828">
      <pivotArea dataOnly="0" outline="0" fieldPosition="0">
        <references count="1">
          <reference field="4294967294" count="1">
            <x v="0"/>
          </reference>
        </references>
      </pivotArea>
    </format>
    <format dxfId="1827">
      <pivotArea dataOnly="0" outline="0" fieldPosition="0">
        <references count="1">
          <reference field="4294967294" count="1">
            <x v="1"/>
          </reference>
        </references>
      </pivotArea>
    </format>
    <format dxfId="1826">
      <pivotArea dataOnly="0" outline="0" fieldPosition="0">
        <references count="1">
          <reference field="4294967294" count="1">
            <x v="2"/>
          </reference>
        </references>
      </pivotArea>
    </format>
    <format dxfId="1825">
      <pivotArea dataOnly="0" outline="0" fieldPosition="0">
        <references count="1">
          <reference field="4294967294" count="1">
            <x v="2"/>
          </reference>
        </references>
      </pivotArea>
    </format>
    <format dxfId="1824">
      <pivotArea dataOnly="0" outline="0" fieldPosition="0">
        <references count="1">
          <reference field="4294967294" count="1">
            <x v="2"/>
          </reference>
        </references>
      </pivotArea>
    </format>
    <format dxfId="1823">
      <pivotArea dataOnly="0" outline="0" fieldPosition="0">
        <references count="1">
          <reference field="4294967294" count="1">
            <x v="2"/>
          </reference>
        </references>
      </pivotArea>
    </format>
    <format dxfId="1822">
      <pivotArea dataOnly="0" outline="0" fieldPosition="0">
        <references count="1">
          <reference field="4294967294" count="1">
            <x v="3"/>
          </reference>
        </references>
      </pivotArea>
    </format>
    <format dxfId="1821">
      <pivotArea dataOnly="0" outline="0" fieldPosition="0">
        <references count="1">
          <reference field="4294967294" count="1">
            <x v="3"/>
          </reference>
        </references>
      </pivotArea>
    </format>
    <format dxfId="1820">
      <pivotArea dataOnly="0" outline="0" fieldPosition="0">
        <references count="1">
          <reference field="4294967294" count="1">
            <x v="3"/>
          </reference>
        </references>
      </pivotArea>
    </format>
    <format dxfId="1819">
      <pivotArea dataOnly="0" outline="0" fieldPosition="0">
        <references count="1">
          <reference field="4294967294" count="1">
            <x v="3"/>
          </reference>
        </references>
      </pivotArea>
    </format>
    <format dxfId="1818">
      <pivotArea dataOnly="0" outline="0" fieldPosition="0">
        <references count="1">
          <reference field="4294967294" count="1">
            <x v="4"/>
          </reference>
        </references>
      </pivotArea>
    </format>
    <format dxfId="1817">
      <pivotArea dataOnly="0" outline="0" fieldPosition="0">
        <references count="1">
          <reference field="4294967294" count="1">
            <x v="4"/>
          </reference>
        </references>
      </pivotArea>
    </format>
    <format dxfId="1816">
      <pivotArea dataOnly="0" outline="0" fieldPosition="0">
        <references count="1">
          <reference field="4294967294" count="1">
            <x v="4"/>
          </reference>
        </references>
      </pivotArea>
    </format>
    <format dxfId="1815">
      <pivotArea dataOnly="0" outline="0" fieldPosition="0">
        <references count="1">
          <reference field="4294967294" count="1">
            <x v="4"/>
          </reference>
        </references>
      </pivotArea>
    </format>
    <format dxfId="1814">
      <pivotArea dataOnly="0" outline="0" fieldPosition="0">
        <references count="1">
          <reference field="4294967294" count="1">
            <x v="5"/>
          </reference>
        </references>
      </pivotArea>
    </format>
    <format dxfId="1813">
      <pivotArea dataOnly="0" outline="0" fieldPosition="0">
        <references count="1">
          <reference field="4294967294" count="1">
            <x v="5"/>
          </reference>
        </references>
      </pivotArea>
    </format>
    <format dxfId="1812">
      <pivotArea dataOnly="0" outline="0" fieldPosition="0">
        <references count="1">
          <reference field="4294967294" count="1">
            <x v="5"/>
          </reference>
        </references>
      </pivotArea>
    </format>
    <format dxfId="1811">
      <pivotArea dataOnly="0" outline="0" fieldPosition="0">
        <references count="1">
          <reference field="4294967294" count="1">
            <x v="5"/>
          </reference>
        </references>
      </pivotArea>
    </format>
    <format dxfId="1810">
      <pivotArea dataOnly="0" outline="0" fieldPosition="0">
        <references count="1">
          <reference field="4294967294" count="1">
            <x v="6"/>
          </reference>
        </references>
      </pivotArea>
    </format>
    <format dxfId="1809">
      <pivotArea dataOnly="0" outline="0" fieldPosition="0">
        <references count="1">
          <reference field="4294967294" count="1">
            <x v="6"/>
          </reference>
        </references>
      </pivotArea>
    </format>
    <format dxfId="1808">
      <pivotArea dataOnly="0" outline="0" fieldPosition="0">
        <references count="1">
          <reference field="4294967294" count="1">
            <x v="6"/>
          </reference>
        </references>
      </pivotArea>
    </format>
    <format dxfId="1807">
      <pivotArea dataOnly="0" outline="0" fieldPosition="0">
        <references count="1">
          <reference field="4294967294" count="1">
            <x v="6"/>
          </reference>
        </references>
      </pivotArea>
    </format>
    <format dxfId="1806">
      <pivotArea dataOnly="0" outline="0" fieldPosition="0">
        <references count="1">
          <reference field="4294967294" count="1">
            <x v="7"/>
          </reference>
        </references>
      </pivotArea>
    </format>
    <format dxfId="1805">
      <pivotArea dataOnly="0" outline="0" fieldPosition="0">
        <references count="1">
          <reference field="4294967294" count="1">
            <x v="7"/>
          </reference>
        </references>
      </pivotArea>
    </format>
    <format dxfId="1804">
      <pivotArea dataOnly="0" outline="0" fieldPosition="0">
        <references count="1">
          <reference field="4294967294" count="1">
            <x v="7"/>
          </reference>
        </references>
      </pivotArea>
    </format>
    <format dxfId="1803">
      <pivotArea dataOnly="0" outline="0" fieldPosition="0">
        <references count="1">
          <reference field="4294967294" count="1">
            <x v="7"/>
          </reference>
        </references>
      </pivotArea>
    </format>
    <format dxfId="1802">
      <pivotArea dataOnly="0" outline="0" fieldPosition="0">
        <references count="1">
          <reference field="4294967294" count="1">
            <x v="8"/>
          </reference>
        </references>
      </pivotArea>
    </format>
    <format dxfId="1801">
      <pivotArea dataOnly="0" outline="0" fieldPosition="0">
        <references count="1">
          <reference field="4294967294" count="1">
            <x v="8"/>
          </reference>
        </references>
      </pivotArea>
    </format>
    <format dxfId="1800">
      <pivotArea dataOnly="0" outline="0" fieldPosition="0">
        <references count="1">
          <reference field="4294967294" count="1">
            <x v="8"/>
          </reference>
        </references>
      </pivotArea>
    </format>
    <format dxfId="1799">
      <pivotArea dataOnly="0" outline="0" fieldPosition="0">
        <references count="1">
          <reference field="4294967294" count="1">
            <x v="8"/>
          </reference>
        </references>
      </pivotArea>
    </format>
    <format dxfId="1798">
      <pivotArea dataOnly="0" outline="0" fieldPosition="0">
        <references count="1">
          <reference field="4294967294" count="1">
            <x v="9"/>
          </reference>
        </references>
      </pivotArea>
    </format>
    <format dxfId="1797">
      <pivotArea dataOnly="0" outline="0" fieldPosition="0">
        <references count="1">
          <reference field="4294967294" count="1">
            <x v="9"/>
          </reference>
        </references>
      </pivotArea>
    </format>
    <format dxfId="1796">
      <pivotArea dataOnly="0" outline="0" fieldPosition="0">
        <references count="1">
          <reference field="4294967294" count="1">
            <x v="9"/>
          </reference>
        </references>
      </pivotArea>
    </format>
    <format dxfId="1795">
      <pivotArea dataOnly="0" outline="0" fieldPosition="0">
        <references count="1">
          <reference field="4294967294" count="1">
            <x v="9"/>
          </reference>
        </references>
      </pivotArea>
    </format>
    <format dxfId="1794">
      <pivotArea dataOnly="0" outline="0" fieldPosition="0">
        <references count="1">
          <reference field="4294967294" count="1">
            <x v="9"/>
          </reference>
        </references>
      </pivotArea>
    </format>
    <format dxfId="1793">
      <pivotArea dataOnly="0" outline="0" fieldPosition="0">
        <references count="1">
          <reference field="4294967294" count="1">
            <x v="9"/>
          </reference>
        </references>
      </pivotArea>
    </format>
    <format dxfId="1792">
      <pivotArea dataOnly="0" outline="0" fieldPosition="0">
        <references count="1">
          <reference field="4294967294" count="1">
            <x v="10"/>
          </reference>
        </references>
      </pivotArea>
    </format>
    <format dxfId="1791">
      <pivotArea dataOnly="0" outline="0" fieldPosition="0">
        <references count="1">
          <reference field="4294967294" count="1">
            <x v="10"/>
          </reference>
        </references>
      </pivotArea>
    </format>
    <format dxfId="1790">
      <pivotArea dataOnly="0" outline="0" fieldPosition="0">
        <references count="1">
          <reference field="4294967294" count="1">
            <x v="10"/>
          </reference>
        </references>
      </pivotArea>
    </format>
    <format dxfId="1789">
      <pivotArea dataOnly="0" outline="0" fieldPosition="0">
        <references count="1">
          <reference field="4294967294" count="1">
            <x v="10"/>
          </reference>
        </references>
      </pivotArea>
    </format>
    <format dxfId="1788">
      <pivotArea dataOnly="0" outline="0" fieldPosition="0">
        <references count="1">
          <reference field="4294967294" count="1">
            <x v="11"/>
          </reference>
        </references>
      </pivotArea>
    </format>
    <format dxfId="1787">
      <pivotArea dataOnly="0" outline="0" fieldPosition="0">
        <references count="1">
          <reference field="4294967294" count="1">
            <x v="11"/>
          </reference>
        </references>
      </pivotArea>
    </format>
    <format dxfId="1786">
      <pivotArea dataOnly="0" outline="0" fieldPosition="0">
        <references count="1">
          <reference field="4294967294" count="1">
            <x v="11"/>
          </reference>
        </references>
      </pivotArea>
    </format>
    <format dxfId="1785">
      <pivotArea dataOnly="0" outline="0" fieldPosition="0">
        <references count="1">
          <reference field="4294967294" count="1">
            <x v="11"/>
          </reference>
        </references>
      </pivotArea>
    </format>
    <format dxfId="1784">
      <pivotArea dataOnly="0" outline="0" fieldPosition="0">
        <references count="1">
          <reference field="4294967294" count="1">
            <x v="12"/>
          </reference>
        </references>
      </pivotArea>
    </format>
    <format dxfId="1783">
      <pivotArea dataOnly="0" outline="0" fieldPosition="0">
        <references count="1">
          <reference field="4294967294" count="1">
            <x v="12"/>
          </reference>
        </references>
      </pivotArea>
    </format>
    <format dxfId="1782">
      <pivotArea dataOnly="0" outline="0" fieldPosition="0">
        <references count="1">
          <reference field="4294967294" count="1">
            <x v="12"/>
          </reference>
        </references>
      </pivotArea>
    </format>
    <format dxfId="1781">
      <pivotArea dataOnly="0" outline="0" fieldPosition="0">
        <references count="1">
          <reference field="4294967294" count="1">
            <x v="12"/>
          </reference>
        </references>
      </pivotArea>
    </format>
    <format dxfId="1780">
      <pivotArea dataOnly="0" outline="0" fieldPosition="0">
        <references count="1">
          <reference field="4294967294" count="1">
            <x v="13"/>
          </reference>
        </references>
      </pivotArea>
    </format>
    <format dxfId="1779">
      <pivotArea dataOnly="0" outline="0" fieldPosition="0">
        <references count="1">
          <reference field="4294967294" count="1">
            <x v="13"/>
          </reference>
        </references>
      </pivotArea>
    </format>
    <format dxfId="1778">
      <pivotArea dataOnly="0" outline="0" fieldPosition="0">
        <references count="1">
          <reference field="4294967294" count="1">
            <x v="13"/>
          </reference>
        </references>
      </pivotArea>
    </format>
    <format dxfId="1777">
      <pivotArea dataOnly="0" outline="0" fieldPosition="0">
        <references count="1">
          <reference field="4294967294" count="1">
            <x v="13"/>
          </reference>
        </references>
      </pivotArea>
    </format>
    <format dxfId="1776">
      <pivotArea dataOnly="0" outline="0" fieldPosition="0">
        <references count="1">
          <reference field="4294967294" count="1">
            <x v="14"/>
          </reference>
        </references>
      </pivotArea>
    </format>
    <format dxfId="1775">
      <pivotArea dataOnly="0" outline="0" fieldPosition="0">
        <references count="1">
          <reference field="4294967294" count="1">
            <x v="14"/>
          </reference>
        </references>
      </pivotArea>
    </format>
    <format dxfId="1774">
      <pivotArea dataOnly="0" outline="0" fieldPosition="0">
        <references count="1">
          <reference field="4294967294" count="1">
            <x v="14"/>
          </reference>
        </references>
      </pivotArea>
    </format>
    <format dxfId="1773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7.xml><?xml version="1.0" encoding="utf-8"?>
<pivotTableDefinition xmlns="http://schemas.openxmlformats.org/spreadsheetml/2006/main" name="СводнаяТаблица34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104:S112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8">
    <i>
      <x v="1"/>
    </i>
    <i r="1">
      <x v="3"/>
    </i>
    <i r="2">
      <x v="46"/>
    </i>
    <i r="2">
      <x v="47"/>
    </i>
    <i>
      <x v="4"/>
    </i>
    <i r="1">
      <x v="3"/>
    </i>
    <i r="2">
      <x v="79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958">
      <pivotArea dataOnly="0" labelOnly="1" fieldPosition="0">
        <references count="1">
          <reference field="2" count="0"/>
        </references>
      </pivotArea>
    </format>
    <format dxfId="1957">
      <pivotArea dataOnly="0" labelOnly="1" fieldPosition="0">
        <references count="1">
          <reference field="2" count="0"/>
        </references>
      </pivotArea>
    </format>
    <format dxfId="1956">
      <pivotArea dataOnly="0" labelOnly="1" fieldPosition="0">
        <references count="1">
          <reference field="2" count="0"/>
        </references>
      </pivotArea>
    </format>
    <format dxfId="1955">
      <pivotArea dataOnly="0" labelOnly="1" grandRow="1" outline="0" fieldPosition="0"/>
    </format>
    <format dxfId="1954">
      <pivotArea dataOnly="0" labelOnly="1" grandRow="1" outline="0" fieldPosition="0"/>
    </format>
    <format dxfId="1953">
      <pivotArea dataOnly="0" labelOnly="1" grandRow="1" outline="0" fieldPosition="0"/>
    </format>
    <format dxfId="1952">
      <pivotArea dataOnly="0" labelOnly="1" fieldPosition="0">
        <references count="1">
          <reference field="3" count="0"/>
        </references>
      </pivotArea>
    </format>
    <format dxfId="1951">
      <pivotArea dataOnly="0" labelOnly="1" fieldPosition="0">
        <references count="1">
          <reference field="3" count="0"/>
        </references>
      </pivotArea>
    </format>
    <format dxfId="1950">
      <pivotArea dataOnly="0" labelOnly="1" fieldPosition="0">
        <references count="1">
          <reference field="3" count="0"/>
        </references>
      </pivotArea>
    </format>
    <format dxfId="1949">
      <pivotArea dataOnly="0" labelOnly="1" fieldPosition="0">
        <references count="1">
          <reference field="4" count="0"/>
        </references>
      </pivotArea>
    </format>
    <format dxfId="1948">
      <pivotArea dataOnly="0" labelOnly="1" fieldPosition="0">
        <references count="1">
          <reference field="4" count="0"/>
        </references>
      </pivotArea>
    </format>
    <format dxfId="1947">
      <pivotArea dataOnly="0" labelOnly="1" fieldPosition="0">
        <references count="1">
          <reference field="4" count="0"/>
        </references>
      </pivotArea>
    </format>
    <format dxfId="1946">
      <pivotArea dataOnly="0" labelOnly="1" fieldPosition="0">
        <references count="1">
          <reference field="3" count="0"/>
        </references>
      </pivotArea>
    </format>
    <format dxfId="1945">
      <pivotArea dataOnly="0" labelOnly="1" fieldPosition="0">
        <references count="1">
          <reference field="4" count="0"/>
        </references>
      </pivotArea>
    </format>
    <format dxfId="1944">
      <pivotArea dataOnly="0" labelOnly="1" fieldPosition="0">
        <references count="1">
          <reference field="4" count="0"/>
        </references>
      </pivotArea>
    </format>
    <format dxfId="1943">
      <pivotArea dataOnly="0" labelOnly="1" fieldPosition="0">
        <references count="1">
          <reference field="4" count="0"/>
        </references>
      </pivotArea>
    </format>
    <format dxfId="1942">
      <pivotArea outline="0" fieldPosition="0">
        <references count="1">
          <reference field="4294967294" count="1">
            <x v="0"/>
          </reference>
        </references>
      </pivotArea>
    </format>
    <format dxfId="1941">
      <pivotArea outline="0" fieldPosition="0">
        <references count="1">
          <reference field="4294967294" count="1">
            <x v="1"/>
          </reference>
        </references>
      </pivotArea>
    </format>
    <format dxfId="1940">
      <pivotArea outline="0" fieldPosition="0">
        <references count="1">
          <reference field="4294967294" count="1">
            <x v="2"/>
          </reference>
        </references>
      </pivotArea>
    </format>
    <format dxfId="1939">
      <pivotArea outline="0" fieldPosition="0">
        <references count="1">
          <reference field="4294967294" count="1">
            <x v="3"/>
          </reference>
        </references>
      </pivotArea>
    </format>
    <format dxfId="1938">
      <pivotArea outline="0" fieldPosition="0">
        <references count="1">
          <reference field="4294967294" count="1">
            <x v="4"/>
          </reference>
        </references>
      </pivotArea>
    </format>
    <format dxfId="1937">
      <pivotArea outline="0" fieldPosition="0">
        <references count="1">
          <reference field="4294967294" count="1">
            <x v="5"/>
          </reference>
        </references>
      </pivotArea>
    </format>
    <format dxfId="1936">
      <pivotArea outline="0" fieldPosition="0">
        <references count="1">
          <reference field="4294967294" count="1">
            <x v="6"/>
          </reference>
        </references>
      </pivotArea>
    </format>
    <format dxfId="1935">
      <pivotArea outline="0" fieldPosition="0">
        <references count="1">
          <reference field="4294967294" count="1">
            <x v="7"/>
          </reference>
        </references>
      </pivotArea>
    </format>
    <format dxfId="1934">
      <pivotArea outline="0" fieldPosition="0">
        <references count="1">
          <reference field="4294967294" count="1">
            <x v="8"/>
          </reference>
        </references>
      </pivotArea>
    </format>
    <format dxfId="1933">
      <pivotArea outline="0" fieldPosition="0">
        <references count="1">
          <reference field="4294967294" count="1">
            <x v="9"/>
          </reference>
        </references>
      </pivotArea>
    </format>
    <format dxfId="1932">
      <pivotArea outline="0" fieldPosition="0">
        <references count="1">
          <reference field="4294967294" count="1">
            <x v="11"/>
          </reference>
        </references>
      </pivotArea>
    </format>
    <format dxfId="1931">
      <pivotArea outline="0" fieldPosition="0">
        <references count="1">
          <reference field="4294967294" count="1">
            <x v="12"/>
          </reference>
        </references>
      </pivotArea>
    </format>
    <format dxfId="1930">
      <pivotArea outline="0" fieldPosition="0">
        <references count="1">
          <reference field="4294967294" count="1">
            <x v="13"/>
          </reference>
        </references>
      </pivotArea>
    </format>
    <format dxfId="1929">
      <pivotArea outline="0" fieldPosition="0">
        <references count="1">
          <reference field="4294967294" count="1">
            <x v="10"/>
          </reference>
        </references>
      </pivotArea>
    </format>
    <format dxfId="1928">
      <pivotArea outline="0" fieldPosition="0">
        <references count="1">
          <reference field="4294967294" count="1">
            <x v="14"/>
          </reference>
        </references>
      </pivotArea>
    </format>
    <format dxfId="1927">
      <pivotArea dataOnly="0" outline="0" fieldPosition="0">
        <references count="1">
          <reference field="4294967294" count="1">
            <x v="0"/>
          </reference>
        </references>
      </pivotArea>
    </format>
    <format dxfId="1926">
      <pivotArea dataOnly="0" outline="0" fieldPosition="0">
        <references count="1">
          <reference field="4294967294" count="1">
            <x v="0"/>
          </reference>
        </references>
      </pivotArea>
    </format>
    <format dxfId="1925">
      <pivotArea dataOnly="0" outline="0" fieldPosition="0">
        <references count="1">
          <reference field="4294967294" count="1">
            <x v="0"/>
          </reference>
        </references>
      </pivotArea>
    </format>
    <format dxfId="1924">
      <pivotArea dataOnly="0" outline="0" fieldPosition="0">
        <references count="1">
          <reference field="4294967294" count="1">
            <x v="1"/>
          </reference>
        </references>
      </pivotArea>
    </format>
    <format dxfId="1923">
      <pivotArea dataOnly="0" outline="0" fieldPosition="0">
        <references count="1">
          <reference field="4294967294" count="1">
            <x v="1"/>
          </reference>
        </references>
      </pivotArea>
    </format>
    <format dxfId="1922">
      <pivotArea dataOnly="0" outline="0" fieldPosition="0">
        <references count="1">
          <reference field="4294967294" count="1">
            <x v="1"/>
          </reference>
        </references>
      </pivotArea>
    </format>
    <format dxfId="1921">
      <pivotArea dataOnly="0" outline="0" fieldPosition="0">
        <references count="1">
          <reference field="4294967294" count="1">
            <x v="0"/>
          </reference>
        </references>
      </pivotArea>
    </format>
    <format dxfId="1920">
      <pivotArea dataOnly="0" outline="0" fieldPosition="0">
        <references count="1">
          <reference field="4294967294" count="1">
            <x v="1"/>
          </reference>
        </references>
      </pivotArea>
    </format>
    <format dxfId="1919">
      <pivotArea dataOnly="0" outline="0" fieldPosition="0">
        <references count="1">
          <reference field="4294967294" count="1">
            <x v="2"/>
          </reference>
        </references>
      </pivotArea>
    </format>
    <format dxfId="1918">
      <pivotArea dataOnly="0" outline="0" fieldPosition="0">
        <references count="1">
          <reference field="4294967294" count="1">
            <x v="2"/>
          </reference>
        </references>
      </pivotArea>
    </format>
    <format dxfId="1917">
      <pivotArea dataOnly="0" outline="0" fieldPosition="0">
        <references count="1">
          <reference field="4294967294" count="1">
            <x v="2"/>
          </reference>
        </references>
      </pivotArea>
    </format>
    <format dxfId="1916">
      <pivotArea dataOnly="0" outline="0" fieldPosition="0">
        <references count="1">
          <reference field="4294967294" count="1">
            <x v="2"/>
          </reference>
        </references>
      </pivotArea>
    </format>
    <format dxfId="1915">
      <pivotArea dataOnly="0" outline="0" fieldPosition="0">
        <references count="1">
          <reference field="4294967294" count="1">
            <x v="3"/>
          </reference>
        </references>
      </pivotArea>
    </format>
    <format dxfId="1914">
      <pivotArea dataOnly="0" outline="0" fieldPosition="0">
        <references count="1">
          <reference field="4294967294" count="1">
            <x v="3"/>
          </reference>
        </references>
      </pivotArea>
    </format>
    <format dxfId="1913">
      <pivotArea dataOnly="0" outline="0" fieldPosition="0">
        <references count="1">
          <reference field="4294967294" count="1">
            <x v="3"/>
          </reference>
        </references>
      </pivotArea>
    </format>
    <format dxfId="1912">
      <pivotArea dataOnly="0" outline="0" fieldPosition="0">
        <references count="1">
          <reference field="4294967294" count="1">
            <x v="3"/>
          </reference>
        </references>
      </pivotArea>
    </format>
    <format dxfId="1911">
      <pivotArea dataOnly="0" outline="0" fieldPosition="0">
        <references count="1">
          <reference field="4294967294" count="1">
            <x v="4"/>
          </reference>
        </references>
      </pivotArea>
    </format>
    <format dxfId="1910">
      <pivotArea dataOnly="0" outline="0" fieldPosition="0">
        <references count="1">
          <reference field="4294967294" count="1">
            <x v="4"/>
          </reference>
        </references>
      </pivotArea>
    </format>
    <format dxfId="1909">
      <pivotArea dataOnly="0" outline="0" fieldPosition="0">
        <references count="1">
          <reference field="4294967294" count="1">
            <x v="4"/>
          </reference>
        </references>
      </pivotArea>
    </format>
    <format dxfId="1908">
      <pivotArea dataOnly="0" outline="0" fieldPosition="0">
        <references count="1">
          <reference field="4294967294" count="1">
            <x v="4"/>
          </reference>
        </references>
      </pivotArea>
    </format>
    <format dxfId="1907">
      <pivotArea dataOnly="0" outline="0" fieldPosition="0">
        <references count="1">
          <reference field="4294967294" count="1">
            <x v="5"/>
          </reference>
        </references>
      </pivotArea>
    </format>
    <format dxfId="1906">
      <pivotArea dataOnly="0" outline="0" fieldPosition="0">
        <references count="1">
          <reference field="4294967294" count="1">
            <x v="5"/>
          </reference>
        </references>
      </pivotArea>
    </format>
    <format dxfId="1905">
      <pivotArea dataOnly="0" outline="0" fieldPosition="0">
        <references count="1">
          <reference field="4294967294" count="1">
            <x v="5"/>
          </reference>
        </references>
      </pivotArea>
    </format>
    <format dxfId="1904">
      <pivotArea dataOnly="0" outline="0" fieldPosition="0">
        <references count="1">
          <reference field="4294967294" count="1">
            <x v="5"/>
          </reference>
        </references>
      </pivotArea>
    </format>
    <format dxfId="1903">
      <pivotArea dataOnly="0" outline="0" fieldPosition="0">
        <references count="1">
          <reference field="4294967294" count="1">
            <x v="6"/>
          </reference>
        </references>
      </pivotArea>
    </format>
    <format dxfId="1902">
      <pivotArea dataOnly="0" outline="0" fieldPosition="0">
        <references count="1">
          <reference field="4294967294" count="1">
            <x v="6"/>
          </reference>
        </references>
      </pivotArea>
    </format>
    <format dxfId="1901">
      <pivotArea dataOnly="0" outline="0" fieldPosition="0">
        <references count="1">
          <reference field="4294967294" count="1">
            <x v="6"/>
          </reference>
        </references>
      </pivotArea>
    </format>
    <format dxfId="1900">
      <pivotArea dataOnly="0" outline="0" fieldPosition="0">
        <references count="1">
          <reference field="4294967294" count="1">
            <x v="6"/>
          </reference>
        </references>
      </pivotArea>
    </format>
    <format dxfId="1899">
      <pivotArea dataOnly="0" outline="0" fieldPosition="0">
        <references count="1">
          <reference field="4294967294" count="1">
            <x v="7"/>
          </reference>
        </references>
      </pivotArea>
    </format>
    <format dxfId="1898">
      <pivotArea dataOnly="0" outline="0" fieldPosition="0">
        <references count="1">
          <reference field="4294967294" count="1">
            <x v="7"/>
          </reference>
        </references>
      </pivotArea>
    </format>
    <format dxfId="1897">
      <pivotArea dataOnly="0" outline="0" fieldPosition="0">
        <references count="1">
          <reference field="4294967294" count="1">
            <x v="7"/>
          </reference>
        </references>
      </pivotArea>
    </format>
    <format dxfId="1896">
      <pivotArea dataOnly="0" outline="0" fieldPosition="0">
        <references count="1">
          <reference field="4294967294" count="1">
            <x v="7"/>
          </reference>
        </references>
      </pivotArea>
    </format>
    <format dxfId="1895">
      <pivotArea dataOnly="0" outline="0" fieldPosition="0">
        <references count="1">
          <reference field="4294967294" count="1">
            <x v="8"/>
          </reference>
        </references>
      </pivotArea>
    </format>
    <format dxfId="1894">
      <pivotArea dataOnly="0" outline="0" fieldPosition="0">
        <references count="1">
          <reference field="4294967294" count="1">
            <x v="8"/>
          </reference>
        </references>
      </pivotArea>
    </format>
    <format dxfId="1893">
      <pivotArea dataOnly="0" outline="0" fieldPosition="0">
        <references count="1">
          <reference field="4294967294" count="1">
            <x v="8"/>
          </reference>
        </references>
      </pivotArea>
    </format>
    <format dxfId="1892">
      <pivotArea dataOnly="0" outline="0" fieldPosition="0">
        <references count="1">
          <reference field="4294967294" count="1">
            <x v="8"/>
          </reference>
        </references>
      </pivotArea>
    </format>
    <format dxfId="1891">
      <pivotArea dataOnly="0" outline="0" fieldPosition="0">
        <references count="1">
          <reference field="4294967294" count="1">
            <x v="9"/>
          </reference>
        </references>
      </pivotArea>
    </format>
    <format dxfId="1890">
      <pivotArea dataOnly="0" outline="0" fieldPosition="0">
        <references count="1">
          <reference field="4294967294" count="1">
            <x v="9"/>
          </reference>
        </references>
      </pivotArea>
    </format>
    <format dxfId="1889">
      <pivotArea dataOnly="0" outline="0" fieldPosition="0">
        <references count="1">
          <reference field="4294967294" count="1">
            <x v="9"/>
          </reference>
        </references>
      </pivotArea>
    </format>
    <format dxfId="1888">
      <pivotArea dataOnly="0" outline="0" fieldPosition="0">
        <references count="1">
          <reference field="4294967294" count="1">
            <x v="9"/>
          </reference>
        </references>
      </pivotArea>
    </format>
    <format dxfId="1887">
      <pivotArea dataOnly="0" outline="0" fieldPosition="0">
        <references count="1">
          <reference field="4294967294" count="1">
            <x v="9"/>
          </reference>
        </references>
      </pivotArea>
    </format>
    <format dxfId="1886">
      <pivotArea dataOnly="0" outline="0" fieldPosition="0">
        <references count="1">
          <reference field="4294967294" count="1">
            <x v="9"/>
          </reference>
        </references>
      </pivotArea>
    </format>
    <format dxfId="1885">
      <pivotArea dataOnly="0" outline="0" fieldPosition="0">
        <references count="1">
          <reference field="4294967294" count="1">
            <x v="10"/>
          </reference>
        </references>
      </pivotArea>
    </format>
    <format dxfId="1884">
      <pivotArea dataOnly="0" outline="0" fieldPosition="0">
        <references count="1">
          <reference field="4294967294" count="1">
            <x v="10"/>
          </reference>
        </references>
      </pivotArea>
    </format>
    <format dxfId="1883">
      <pivotArea dataOnly="0" outline="0" fieldPosition="0">
        <references count="1">
          <reference field="4294967294" count="1">
            <x v="10"/>
          </reference>
        </references>
      </pivotArea>
    </format>
    <format dxfId="1882">
      <pivotArea dataOnly="0" outline="0" fieldPosition="0">
        <references count="1">
          <reference field="4294967294" count="1">
            <x v="10"/>
          </reference>
        </references>
      </pivotArea>
    </format>
    <format dxfId="1881">
      <pivotArea dataOnly="0" outline="0" fieldPosition="0">
        <references count="1">
          <reference field="4294967294" count="1">
            <x v="11"/>
          </reference>
        </references>
      </pivotArea>
    </format>
    <format dxfId="1880">
      <pivotArea dataOnly="0" outline="0" fieldPosition="0">
        <references count="1">
          <reference field="4294967294" count="1">
            <x v="11"/>
          </reference>
        </references>
      </pivotArea>
    </format>
    <format dxfId="1879">
      <pivotArea dataOnly="0" outline="0" fieldPosition="0">
        <references count="1">
          <reference field="4294967294" count="1">
            <x v="11"/>
          </reference>
        </references>
      </pivotArea>
    </format>
    <format dxfId="1878">
      <pivotArea dataOnly="0" outline="0" fieldPosition="0">
        <references count="1">
          <reference field="4294967294" count="1">
            <x v="11"/>
          </reference>
        </references>
      </pivotArea>
    </format>
    <format dxfId="1877">
      <pivotArea dataOnly="0" outline="0" fieldPosition="0">
        <references count="1">
          <reference field="4294967294" count="1">
            <x v="12"/>
          </reference>
        </references>
      </pivotArea>
    </format>
    <format dxfId="1876">
      <pivotArea dataOnly="0" outline="0" fieldPosition="0">
        <references count="1">
          <reference field="4294967294" count="1">
            <x v="12"/>
          </reference>
        </references>
      </pivotArea>
    </format>
    <format dxfId="1875">
      <pivotArea dataOnly="0" outline="0" fieldPosition="0">
        <references count="1">
          <reference field="4294967294" count="1">
            <x v="12"/>
          </reference>
        </references>
      </pivotArea>
    </format>
    <format dxfId="1874">
      <pivotArea dataOnly="0" outline="0" fieldPosition="0">
        <references count="1">
          <reference field="4294967294" count="1">
            <x v="12"/>
          </reference>
        </references>
      </pivotArea>
    </format>
    <format dxfId="1873">
      <pivotArea dataOnly="0" outline="0" fieldPosition="0">
        <references count="1">
          <reference field="4294967294" count="1">
            <x v="13"/>
          </reference>
        </references>
      </pivotArea>
    </format>
    <format dxfId="1872">
      <pivotArea dataOnly="0" outline="0" fieldPosition="0">
        <references count="1">
          <reference field="4294967294" count="1">
            <x v="13"/>
          </reference>
        </references>
      </pivotArea>
    </format>
    <format dxfId="1871">
      <pivotArea dataOnly="0" outline="0" fieldPosition="0">
        <references count="1">
          <reference field="4294967294" count="1">
            <x v="13"/>
          </reference>
        </references>
      </pivotArea>
    </format>
    <format dxfId="1870">
      <pivotArea dataOnly="0" outline="0" fieldPosition="0">
        <references count="1">
          <reference field="4294967294" count="1">
            <x v="13"/>
          </reference>
        </references>
      </pivotArea>
    </format>
    <format dxfId="1869">
      <pivotArea dataOnly="0" outline="0" fieldPosition="0">
        <references count="1">
          <reference field="4294967294" count="1">
            <x v="14"/>
          </reference>
        </references>
      </pivotArea>
    </format>
    <format dxfId="1868">
      <pivotArea dataOnly="0" outline="0" fieldPosition="0">
        <references count="1">
          <reference field="4294967294" count="1">
            <x v="14"/>
          </reference>
        </references>
      </pivotArea>
    </format>
    <format dxfId="1867">
      <pivotArea dataOnly="0" outline="0" fieldPosition="0">
        <references count="1">
          <reference field="4294967294" count="1">
            <x v="14"/>
          </reference>
        </references>
      </pivotArea>
    </format>
    <format dxfId="1866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8.xml><?xml version="1.0" encoding="utf-8"?>
<pivotTableDefinition xmlns="http://schemas.openxmlformats.org/spreadsheetml/2006/main" name="СводнаяТаблица46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233:S244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1">
    <i>
      <x v="4"/>
    </i>
    <i r="1">
      <x v="2"/>
    </i>
    <i r="2">
      <x v="18"/>
    </i>
    <i r="1">
      <x v="3"/>
    </i>
    <i r="2">
      <x v="87"/>
    </i>
    <i>
      <x v="6"/>
    </i>
    <i r="1">
      <x v="3"/>
    </i>
    <i r="2">
      <x v="9"/>
    </i>
    <i r="2">
      <x v="74"/>
    </i>
    <i r="2">
      <x v="75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2051">
      <pivotArea dataOnly="0" labelOnly="1" fieldPosition="0">
        <references count="1">
          <reference field="2" count="0"/>
        </references>
      </pivotArea>
    </format>
    <format dxfId="2050">
      <pivotArea dataOnly="0" labelOnly="1" fieldPosition="0">
        <references count="1">
          <reference field="2" count="0"/>
        </references>
      </pivotArea>
    </format>
    <format dxfId="2049">
      <pivotArea dataOnly="0" labelOnly="1" fieldPosition="0">
        <references count="1">
          <reference field="2" count="0"/>
        </references>
      </pivotArea>
    </format>
    <format dxfId="2048">
      <pivotArea dataOnly="0" labelOnly="1" grandRow="1" outline="0" fieldPosition="0"/>
    </format>
    <format dxfId="2047">
      <pivotArea dataOnly="0" labelOnly="1" grandRow="1" outline="0" fieldPosition="0"/>
    </format>
    <format dxfId="2046">
      <pivotArea dataOnly="0" labelOnly="1" grandRow="1" outline="0" fieldPosition="0"/>
    </format>
    <format dxfId="2045">
      <pivotArea dataOnly="0" labelOnly="1" fieldPosition="0">
        <references count="1">
          <reference field="3" count="0"/>
        </references>
      </pivotArea>
    </format>
    <format dxfId="2044">
      <pivotArea dataOnly="0" labelOnly="1" fieldPosition="0">
        <references count="1">
          <reference field="3" count="0"/>
        </references>
      </pivotArea>
    </format>
    <format dxfId="2043">
      <pivotArea dataOnly="0" labelOnly="1" fieldPosition="0">
        <references count="1">
          <reference field="3" count="0"/>
        </references>
      </pivotArea>
    </format>
    <format dxfId="2042">
      <pivotArea dataOnly="0" labelOnly="1" fieldPosition="0">
        <references count="1">
          <reference field="4" count="0"/>
        </references>
      </pivotArea>
    </format>
    <format dxfId="2041">
      <pivotArea dataOnly="0" labelOnly="1" fieldPosition="0">
        <references count="1">
          <reference field="4" count="0"/>
        </references>
      </pivotArea>
    </format>
    <format dxfId="2040">
      <pivotArea dataOnly="0" labelOnly="1" fieldPosition="0">
        <references count="1">
          <reference field="4" count="0"/>
        </references>
      </pivotArea>
    </format>
    <format dxfId="2039">
      <pivotArea dataOnly="0" labelOnly="1" fieldPosition="0">
        <references count="1">
          <reference field="3" count="0"/>
        </references>
      </pivotArea>
    </format>
    <format dxfId="2038">
      <pivotArea dataOnly="0" labelOnly="1" fieldPosition="0">
        <references count="1">
          <reference field="4" count="0"/>
        </references>
      </pivotArea>
    </format>
    <format dxfId="2037">
      <pivotArea dataOnly="0" labelOnly="1" fieldPosition="0">
        <references count="1">
          <reference field="4" count="0"/>
        </references>
      </pivotArea>
    </format>
    <format dxfId="2036">
      <pivotArea dataOnly="0" labelOnly="1" fieldPosition="0">
        <references count="1">
          <reference field="4" count="0"/>
        </references>
      </pivotArea>
    </format>
    <format dxfId="2035">
      <pivotArea outline="0" fieldPosition="0">
        <references count="1">
          <reference field="4294967294" count="1">
            <x v="0"/>
          </reference>
        </references>
      </pivotArea>
    </format>
    <format dxfId="2034">
      <pivotArea outline="0" fieldPosition="0">
        <references count="1">
          <reference field="4294967294" count="1">
            <x v="1"/>
          </reference>
        </references>
      </pivotArea>
    </format>
    <format dxfId="2033">
      <pivotArea outline="0" fieldPosition="0">
        <references count="1">
          <reference field="4294967294" count="1">
            <x v="2"/>
          </reference>
        </references>
      </pivotArea>
    </format>
    <format dxfId="2032">
      <pivotArea outline="0" fieldPosition="0">
        <references count="1">
          <reference field="4294967294" count="1">
            <x v="3"/>
          </reference>
        </references>
      </pivotArea>
    </format>
    <format dxfId="2031">
      <pivotArea outline="0" fieldPosition="0">
        <references count="1">
          <reference field="4294967294" count="1">
            <x v="4"/>
          </reference>
        </references>
      </pivotArea>
    </format>
    <format dxfId="2030">
      <pivotArea outline="0" fieldPosition="0">
        <references count="1">
          <reference field="4294967294" count="1">
            <x v="5"/>
          </reference>
        </references>
      </pivotArea>
    </format>
    <format dxfId="2029">
      <pivotArea outline="0" fieldPosition="0">
        <references count="1">
          <reference field="4294967294" count="1">
            <x v="6"/>
          </reference>
        </references>
      </pivotArea>
    </format>
    <format dxfId="2028">
      <pivotArea outline="0" fieldPosition="0">
        <references count="1">
          <reference field="4294967294" count="1">
            <x v="7"/>
          </reference>
        </references>
      </pivotArea>
    </format>
    <format dxfId="2027">
      <pivotArea outline="0" fieldPosition="0">
        <references count="1">
          <reference field="4294967294" count="1">
            <x v="8"/>
          </reference>
        </references>
      </pivotArea>
    </format>
    <format dxfId="2026">
      <pivotArea outline="0" fieldPosition="0">
        <references count="1">
          <reference field="4294967294" count="1">
            <x v="9"/>
          </reference>
        </references>
      </pivotArea>
    </format>
    <format dxfId="2025">
      <pivotArea outline="0" fieldPosition="0">
        <references count="1">
          <reference field="4294967294" count="1">
            <x v="11"/>
          </reference>
        </references>
      </pivotArea>
    </format>
    <format dxfId="2024">
      <pivotArea outline="0" fieldPosition="0">
        <references count="1">
          <reference field="4294967294" count="1">
            <x v="12"/>
          </reference>
        </references>
      </pivotArea>
    </format>
    <format dxfId="2023">
      <pivotArea outline="0" fieldPosition="0">
        <references count="1">
          <reference field="4294967294" count="1">
            <x v="13"/>
          </reference>
        </references>
      </pivotArea>
    </format>
    <format dxfId="2022">
      <pivotArea outline="0" fieldPosition="0">
        <references count="1">
          <reference field="4294967294" count="1">
            <x v="10"/>
          </reference>
        </references>
      </pivotArea>
    </format>
    <format dxfId="2021">
      <pivotArea outline="0" fieldPosition="0">
        <references count="1">
          <reference field="4294967294" count="1">
            <x v="14"/>
          </reference>
        </references>
      </pivotArea>
    </format>
    <format dxfId="2020">
      <pivotArea dataOnly="0" outline="0" fieldPosition="0">
        <references count="1">
          <reference field="4294967294" count="1">
            <x v="0"/>
          </reference>
        </references>
      </pivotArea>
    </format>
    <format dxfId="2019">
      <pivotArea dataOnly="0" outline="0" fieldPosition="0">
        <references count="1">
          <reference field="4294967294" count="1">
            <x v="0"/>
          </reference>
        </references>
      </pivotArea>
    </format>
    <format dxfId="2018">
      <pivotArea dataOnly="0" outline="0" fieldPosition="0">
        <references count="1">
          <reference field="4294967294" count="1">
            <x v="0"/>
          </reference>
        </references>
      </pivotArea>
    </format>
    <format dxfId="2017">
      <pivotArea dataOnly="0" outline="0" fieldPosition="0">
        <references count="1">
          <reference field="4294967294" count="1">
            <x v="1"/>
          </reference>
        </references>
      </pivotArea>
    </format>
    <format dxfId="2016">
      <pivotArea dataOnly="0" outline="0" fieldPosition="0">
        <references count="1">
          <reference field="4294967294" count="1">
            <x v="1"/>
          </reference>
        </references>
      </pivotArea>
    </format>
    <format dxfId="2015">
      <pivotArea dataOnly="0" outline="0" fieldPosition="0">
        <references count="1">
          <reference field="4294967294" count="1">
            <x v="1"/>
          </reference>
        </references>
      </pivotArea>
    </format>
    <format dxfId="2014">
      <pivotArea dataOnly="0" outline="0" fieldPosition="0">
        <references count="1">
          <reference field="4294967294" count="1">
            <x v="0"/>
          </reference>
        </references>
      </pivotArea>
    </format>
    <format dxfId="2013">
      <pivotArea dataOnly="0" outline="0" fieldPosition="0">
        <references count="1">
          <reference field="4294967294" count="1">
            <x v="1"/>
          </reference>
        </references>
      </pivotArea>
    </format>
    <format dxfId="2012">
      <pivotArea dataOnly="0" outline="0" fieldPosition="0">
        <references count="1">
          <reference field="4294967294" count="1">
            <x v="2"/>
          </reference>
        </references>
      </pivotArea>
    </format>
    <format dxfId="2011">
      <pivotArea dataOnly="0" outline="0" fieldPosition="0">
        <references count="1">
          <reference field="4294967294" count="1">
            <x v="2"/>
          </reference>
        </references>
      </pivotArea>
    </format>
    <format dxfId="2010">
      <pivotArea dataOnly="0" outline="0" fieldPosition="0">
        <references count="1">
          <reference field="4294967294" count="1">
            <x v="2"/>
          </reference>
        </references>
      </pivotArea>
    </format>
    <format dxfId="2009">
      <pivotArea dataOnly="0" outline="0" fieldPosition="0">
        <references count="1">
          <reference field="4294967294" count="1">
            <x v="2"/>
          </reference>
        </references>
      </pivotArea>
    </format>
    <format dxfId="2008">
      <pivotArea dataOnly="0" outline="0" fieldPosition="0">
        <references count="1">
          <reference field="4294967294" count="1">
            <x v="3"/>
          </reference>
        </references>
      </pivotArea>
    </format>
    <format dxfId="2007">
      <pivotArea dataOnly="0" outline="0" fieldPosition="0">
        <references count="1">
          <reference field="4294967294" count="1">
            <x v="3"/>
          </reference>
        </references>
      </pivotArea>
    </format>
    <format dxfId="2006">
      <pivotArea dataOnly="0" outline="0" fieldPosition="0">
        <references count="1">
          <reference field="4294967294" count="1">
            <x v="3"/>
          </reference>
        </references>
      </pivotArea>
    </format>
    <format dxfId="2005">
      <pivotArea dataOnly="0" outline="0" fieldPosition="0">
        <references count="1">
          <reference field="4294967294" count="1">
            <x v="3"/>
          </reference>
        </references>
      </pivotArea>
    </format>
    <format dxfId="2004">
      <pivotArea dataOnly="0" outline="0" fieldPosition="0">
        <references count="1">
          <reference field="4294967294" count="1">
            <x v="4"/>
          </reference>
        </references>
      </pivotArea>
    </format>
    <format dxfId="2003">
      <pivotArea dataOnly="0" outline="0" fieldPosition="0">
        <references count="1">
          <reference field="4294967294" count="1">
            <x v="4"/>
          </reference>
        </references>
      </pivotArea>
    </format>
    <format dxfId="2002">
      <pivotArea dataOnly="0" outline="0" fieldPosition="0">
        <references count="1">
          <reference field="4294967294" count="1">
            <x v="4"/>
          </reference>
        </references>
      </pivotArea>
    </format>
    <format dxfId="2001">
      <pivotArea dataOnly="0" outline="0" fieldPosition="0">
        <references count="1">
          <reference field="4294967294" count="1">
            <x v="4"/>
          </reference>
        </references>
      </pivotArea>
    </format>
    <format dxfId="2000">
      <pivotArea dataOnly="0" outline="0" fieldPosition="0">
        <references count="1">
          <reference field="4294967294" count="1">
            <x v="5"/>
          </reference>
        </references>
      </pivotArea>
    </format>
    <format dxfId="1999">
      <pivotArea dataOnly="0" outline="0" fieldPosition="0">
        <references count="1">
          <reference field="4294967294" count="1">
            <x v="5"/>
          </reference>
        </references>
      </pivotArea>
    </format>
    <format dxfId="1998">
      <pivotArea dataOnly="0" outline="0" fieldPosition="0">
        <references count="1">
          <reference field="4294967294" count="1">
            <x v="5"/>
          </reference>
        </references>
      </pivotArea>
    </format>
    <format dxfId="1997">
      <pivotArea dataOnly="0" outline="0" fieldPosition="0">
        <references count="1">
          <reference field="4294967294" count="1">
            <x v="5"/>
          </reference>
        </references>
      </pivotArea>
    </format>
    <format dxfId="1996">
      <pivotArea dataOnly="0" outline="0" fieldPosition="0">
        <references count="1">
          <reference field="4294967294" count="1">
            <x v="6"/>
          </reference>
        </references>
      </pivotArea>
    </format>
    <format dxfId="1995">
      <pivotArea dataOnly="0" outline="0" fieldPosition="0">
        <references count="1">
          <reference field="4294967294" count="1">
            <x v="6"/>
          </reference>
        </references>
      </pivotArea>
    </format>
    <format dxfId="1994">
      <pivotArea dataOnly="0" outline="0" fieldPosition="0">
        <references count="1">
          <reference field="4294967294" count="1">
            <x v="6"/>
          </reference>
        </references>
      </pivotArea>
    </format>
    <format dxfId="1993">
      <pivotArea dataOnly="0" outline="0" fieldPosition="0">
        <references count="1">
          <reference field="4294967294" count="1">
            <x v="6"/>
          </reference>
        </references>
      </pivotArea>
    </format>
    <format dxfId="1992">
      <pivotArea dataOnly="0" outline="0" fieldPosition="0">
        <references count="1">
          <reference field="4294967294" count="1">
            <x v="7"/>
          </reference>
        </references>
      </pivotArea>
    </format>
    <format dxfId="1991">
      <pivotArea dataOnly="0" outline="0" fieldPosition="0">
        <references count="1">
          <reference field="4294967294" count="1">
            <x v="7"/>
          </reference>
        </references>
      </pivotArea>
    </format>
    <format dxfId="1990">
      <pivotArea dataOnly="0" outline="0" fieldPosition="0">
        <references count="1">
          <reference field="4294967294" count="1">
            <x v="7"/>
          </reference>
        </references>
      </pivotArea>
    </format>
    <format dxfId="1989">
      <pivotArea dataOnly="0" outline="0" fieldPosition="0">
        <references count="1">
          <reference field="4294967294" count="1">
            <x v="7"/>
          </reference>
        </references>
      </pivotArea>
    </format>
    <format dxfId="1988">
      <pivotArea dataOnly="0" outline="0" fieldPosition="0">
        <references count="1">
          <reference field="4294967294" count="1">
            <x v="8"/>
          </reference>
        </references>
      </pivotArea>
    </format>
    <format dxfId="1987">
      <pivotArea dataOnly="0" outline="0" fieldPosition="0">
        <references count="1">
          <reference field="4294967294" count="1">
            <x v="8"/>
          </reference>
        </references>
      </pivotArea>
    </format>
    <format dxfId="1986">
      <pivotArea dataOnly="0" outline="0" fieldPosition="0">
        <references count="1">
          <reference field="4294967294" count="1">
            <x v="8"/>
          </reference>
        </references>
      </pivotArea>
    </format>
    <format dxfId="1985">
      <pivotArea dataOnly="0" outline="0" fieldPosition="0">
        <references count="1">
          <reference field="4294967294" count="1">
            <x v="8"/>
          </reference>
        </references>
      </pivotArea>
    </format>
    <format dxfId="1984">
      <pivotArea dataOnly="0" outline="0" fieldPosition="0">
        <references count="1">
          <reference field="4294967294" count="1">
            <x v="9"/>
          </reference>
        </references>
      </pivotArea>
    </format>
    <format dxfId="1983">
      <pivotArea dataOnly="0" outline="0" fieldPosition="0">
        <references count="1">
          <reference field="4294967294" count="1">
            <x v="9"/>
          </reference>
        </references>
      </pivotArea>
    </format>
    <format dxfId="1982">
      <pivotArea dataOnly="0" outline="0" fieldPosition="0">
        <references count="1">
          <reference field="4294967294" count="1">
            <x v="9"/>
          </reference>
        </references>
      </pivotArea>
    </format>
    <format dxfId="1981">
      <pivotArea dataOnly="0" outline="0" fieldPosition="0">
        <references count="1">
          <reference field="4294967294" count="1">
            <x v="9"/>
          </reference>
        </references>
      </pivotArea>
    </format>
    <format dxfId="1980">
      <pivotArea dataOnly="0" outline="0" fieldPosition="0">
        <references count="1">
          <reference field="4294967294" count="1">
            <x v="9"/>
          </reference>
        </references>
      </pivotArea>
    </format>
    <format dxfId="1979">
      <pivotArea dataOnly="0" outline="0" fieldPosition="0">
        <references count="1">
          <reference field="4294967294" count="1">
            <x v="9"/>
          </reference>
        </references>
      </pivotArea>
    </format>
    <format dxfId="1978">
      <pivotArea dataOnly="0" outline="0" fieldPosition="0">
        <references count="1">
          <reference field="4294967294" count="1">
            <x v="10"/>
          </reference>
        </references>
      </pivotArea>
    </format>
    <format dxfId="1977">
      <pivotArea dataOnly="0" outline="0" fieldPosition="0">
        <references count="1">
          <reference field="4294967294" count="1">
            <x v="10"/>
          </reference>
        </references>
      </pivotArea>
    </format>
    <format dxfId="1976">
      <pivotArea dataOnly="0" outline="0" fieldPosition="0">
        <references count="1">
          <reference field="4294967294" count="1">
            <x v="10"/>
          </reference>
        </references>
      </pivotArea>
    </format>
    <format dxfId="1975">
      <pivotArea dataOnly="0" outline="0" fieldPosition="0">
        <references count="1">
          <reference field="4294967294" count="1">
            <x v="10"/>
          </reference>
        </references>
      </pivotArea>
    </format>
    <format dxfId="1974">
      <pivotArea dataOnly="0" outline="0" fieldPosition="0">
        <references count="1">
          <reference field="4294967294" count="1">
            <x v="11"/>
          </reference>
        </references>
      </pivotArea>
    </format>
    <format dxfId="1973">
      <pivotArea dataOnly="0" outline="0" fieldPosition="0">
        <references count="1">
          <reference field="4294967294" count="1">
            <x v="11"/>
          </reference>
        </references>
      </pivotArea>
    </format>
    <format dxfId="1972">
      <pivotArea dataOnly="0" outline="0" fieldPosition="0">
        <references count="1">
          <reference field="4294967294" count="1">
            <x v="11"/>
          </reference>
        </references>
      </pivotArea>
    </format>
    <format dxfId="1971">
      <pivotArea dataOnly="0" outline="0" fieldPosition="0">
        <references count="1">
          <reference field="4294967294" count="1">
            <x v="11"/>
          </reference>
        </references>
      </pivotArea>
    </format>
    <format dxfId="1970">
      <pivotArea dataOnly="0" outline="0" fieldPosition="0">
        <references count="1">
          <reference field="4294967294" count="1">
            <x v="12"/>
          </reference>
        </references>
      </pivotArea>
    </format>
    <format dxfId="1969">
      <pivotArea dataOnly="0" outline="0" fieldPosition="0">
        <references count="1">
          <reference field="4294967294" count="1">
            <x v="12"/>
          </reference>
        </references>
      </pivotArea>
    </format>
    <format dxfId="1968">
      <pivotArea dataOnly="0" outline="0" fieldPosition="0">
        <references count="1">
          <reference field="4294967294" count="1">
            <x v="12"/>
          </reference>
        </references>
      </pivotArea>
    </format>
    <format dxfId="1967">
      <pivotArea dataOnly="0" outline="0" fieldPosition="0">
        <references count="1">
          <reference field="4294967294" count="1">
            <x v="12"/>
          </reference>
        </references>
      </pivotArea>
    </format>
    <format dxfId="1966">
      <pivotArea dataOnly="0" outline="0" fieldPosition="0">
        <references count="1">
          <reference field="4294967294" count="1">
            <x v="13"/>
          </reference>
        </references>
      </pivotArea>
    </format>
    <format dxfId="1965">
      <pivotArea dataOnly="0" outline="0" fieldPosition="0">
        <references count="1">
          <reference field="4294967294" count="1">
            <x v="13"/>
          </reference>
        </references>
      </pivotArea>
    </format>
    <format dxfId="1964">
      <pivotArea dataOnly="0" outline="0" fieldPosition="0">
        <references count="1">
          <reference field="4294967294" count="1">
            <x v="13"/>
          </reference>
        </references>
      </pivotArea>
    </format>
    <format dxfId="1963">
      <pivotArea dataOnly="0" outline="0" fieldPosition="0">
        <references count="1">
          <reference field="4294967294" count="1">
            <x v="13"/>
          </reference>
        </references>
      </pivotArea>
    </format>
    <format dxfId="1962">
      <pivotArea dataOnly="0" outline="0" fieldPosition="0">
        <references count="1">
          <reference field="4294967294" count="1">
            <x v="14"/>
          </reference>
        </references>
      </pivotArea>
    </format>
    <format dxfId="1961">
      <pivotArea dataOnly="0" outline="0" fieldPosition="0">
        <references count="1">
          <reference field="4294967294" count="1">
            <x v="14"/>
          </reference>
        </references>
      </pivotArea>
    </format>
    <format dxfId="1960">
      <pivotArea dataOnly="0" outline="0" fieldPosition="0">
        <references count="1">
          <reference field="4294967294" count="1">
            <x v="14"/>
          </reference>
        </references>
      </pivotArea>
    </format>
    <format dxfId="1959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СводнаяТаблица42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198:S203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5">
    <i>
      <x v="1"/>
    </i>
    <i r="1">
      <x v="3"/>
    </i>
    <i r="2">
      <x v="33"/>
    </i>
    <i r="2">
      <x v="78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185">
      <pivotArea dataOnly="0" labelOnly="1" fieldPosition="0">
        <references count="1">
          <reference field="2" count="0"/>
        </references>
      </pivotArea>
    </format>
    <format dxfId="184">
      <pivotArea dataOnly="0" labelOnly="1" fieldPosition="0">
        <references count="1">
          <reference field="2" count="0"/>
        </references>
      </pivotArea>
    </format>
    <format dxfId="183">
      <pivotArea dataOnly="0" labelOnly="1" fieldPosition="0">
        <references count="1">
          <reference field="2" count="0"/>
        </references>
      </pivotArea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fieldPosition="0">
        <references count="1">
          <reference field="3" count="0"/>
        </references>
      </pivotArea>
    </format>
    <format dxfId="178">
      <pivotArea dataOnly="0" labelOnly="1" fieldPosition="0">
        <references count="1">
          <reference field="3" count="0"/>
        </references>
      </pivotArea>
    </format>
    <format dxfId="177">
      <pivotArea dataOnly="0" labelOnly="1" fieldPosition="0">
        <references count="1">
          <reference field="3" count="0"/>
        </references>
      </pivotArea>
    </format>
    <format dxfId="176">
      <pivotArea dataOnly="0" labelOnly="1" fieldPosition="0">
        <references count="1">
          <reference field="4" count="0"/>
        </references>
      </pivotArea>
    </format>
    <format dxfId="175">
      <pivotArea dataOnly="0" labelOnly="1" fieldPosition="0">
        <references count="1">
          <reference field="4" count="0"/>
        </references>
      </pivotArea>
    </format>
    <format dxfId="174">
      <pivotArea dataOnly="0" labelOnly="1" fieldPosition="0">
        <references count="1">
          <reference field="4" count="0"/>
        </references>
      </pivotArea>
    </format>
    <format dxfId="173">
      <pivotArea dataOnly="0" labelOnly="1" fieldPosition="0">
        <references count="1">
          <reference field="3" count="0"/>
        </references>
      </pivotArea>
    </format>
    <format dxfId="172">
      <pivotArea dataOnly="0" labelOnly="1" fieldPosition="0">
        <references count="1">
          <reference field="4" count="0"/>
        </references>
      </pivotArea>
    </format>
    <format dxfId="171">
      <pivotArea dataOnly="0" labelOnly="1" fieldPosition="0">
        <references count="1">
          <reference field="4" count="0"/>
        </references>
      </pivotArea>
    </format>
    <format dxfId="170">
      <pivotArea dataOnly="0" labelOnly="1" fieldPosition="0">
        <references count="1">
          <reference field="4" count="0"/>
        </references>
      </pivotArea>
    </format>
    <format dxfId="169">
      <pivotArea outline="0" fieldPosition="0">
        <references count="1">
          <reference field="4294967294" count="1">
            <x v="0"/>
          </reference>
        </references>
      </pivotArea>
    </format>
    <format dxfId="168">
      <pivotArea outline="0" fieldPosition="0">
        <references count="1">
          <reference field="4294967294" count="1">
            <x v="1"/>
          </reference>
        </references>
      </pivotArea>
    </format>
    <format dxfId="167">
      <pivotArea outline="0" fieldPosition="0">
        <references count="1">
          <reference field="4294967294" count="1">
            <x v="2"/>
          </reference>
        </references>
      </pivotArea>
    </format>
    <format dxfId="166">
      <pivotArea outline="0" fieldPosition="0">
        <references count="1">
          <reference field="4294967294" count="1">
            <x v="3"/>
          </reference>
        </references>
      </pivotArea>
    </format>
    <format dxfId="165">
      <pivotArea outline="0" fieldPosition="0">
        <references count="1">
          <reference field="4294967294" count="1">
            <x v="4"/>
          </reference>
        </references>
      </pivotArea>
    </format>
    <format dxfId="164">
      <pivotArea outline="0" fieldPosition="0">
        <references count="1">
          <reference field="4294967294" count="1">
            <x v="5"/>
          </reference>
        </references>
      </pivotArea>
    </format>
    <format dxfId="163">
      <pivotArea outline="0" fieldPosition="0">
        <references count="1">
          <reference field="4294967294" count="1">
            <x v="6"/>
          </reference>
        </references>
      </pivotArea>
    </format>
    <format dxfId="162">
      <pivotArea outline="0" fieldPosition="0">
        <references count="1">
          <reference field="4294967294" count="1">
            <x v="7"/>
          </reference>
        </references>
      </pivotArea>
    </format>
    <format dxfId="161">
      <pivotArea outline="0" fieldPosition="0">
        <references count="1">
          <reference field="4294967294" count="1">
            <x v="8"/>
          </reference>
        </references>
      </pivotArea>
    </format>
    <format dxfId="160">
      <pivotArea outline="0" fieldPosition="0">
        <references count="1">
          <reference field="4294967294" count="1">
            <x v="9"/>
          </reference>
        </references>
      </pivotArea>
    </format>
    <format dxfId="159">
      <pivotArea outline="0" fieldPosition="0">
        <references count="1">
          <reference field="4294967294" count="1">
            <x v="11"/>
          </reference>
        </references>
      </pivotArea>
    </format>
    <format dxfId="158">
      <pivotArea outline="0" fieldPosition="0">
        <references count="1">
          <reference field="4294967294" count="1">
            <x v="12"/>
          </reference>
        </references>
      </pivotArea>
    </format>
    <format dxfId="157">
      <pivotArea outline="0" fieldPosition="0">
        <references count="1">
          <reference field="4294967294" count="1">
            <x v="13"/>
          </reference>
        </references>
      </pivotArea>
    </format>
    <format dxfId="156">
      <pivotArea outline="0" fieldPosition="0">
        <references count="1">
          <reference field="4294967294" count="1">
            <x v="10"/>
          </reference>
        </references>
      </pivotArea>
    </format>
    <format dxfId="155">
      <pivotArea outline="0" fieldPosition="0">
        <references count="1">
          <reference field="4294967294" count="1">
            <x v="14"/>
          </reference>
        </references>
      </pivotArea>
    </format>
    <format dxfId="154">
      <pivotArea dataOnly="0" outline="0" fieldPosition="0">
        <references count="1">
          <reference field="4294967294" count="1">
            <x v="0"/>
          </reference>
        </references>
      </pivotArea>
    </format>
    <format dxfId="153">
      <pivotArea dataOnly="0" outline="0" fieldPosition="0">
        <references count="1">
          <reference field="4294967294" count="1">
            <x v="0"/>
          </reference>
        </references>
      </pivotArea>
    </format>
    <format dxfId="152">
      <pivotArea dataOnly="0" outline="0" fieldPosition="0">
        <references count="1">
          <reference field="4294967294" count="1">
            <x v="0"/>
          </reference>
        </references>
      </pivotArea>
    </format>
    <format dxfId="151">
      <pivotArea dataOnly="0" outline="0" fieldPosition="0">
        <references count="1">
          <reference field="4294967294" count="1">
            <x v="1"/>
          </reference>
        </references>
      </pivotArea>
    </format>
    <format dxfId="150">
      <pivotArea dataOnly="0" outline="0" fieldPosition="0">
        <references count="1">
          <reference field="4294967294" count="1">
            <x v="1"/>
          </reference>
        </references>
      </pivotArea>
    </format>
    <format dxfId="149">
      <pivotArea dataOnly="0" outline="0" fieldPosition="0">
        <references count="1">
          <reference field="4294967294" count="1">
            <x v="1"/>
          </reference>
        </references>
      </pivotArea>
    </format>
    <format dxfId="148">
      <pivotArea dataOnly="0" outline="0" fieldPosition="0">
        <references count="1">
          <reference field="4294967294" count="1">
            <x v="0"/>
          </reference>
        </references>
      </pivotArea>
    </format>
    <format dxfId="147">
      <pivotArea dataOnly="0" outline="0" fieldPosition="0">
        <references count="1">
          <reference field="4294967294" count="1">
            <x v="1"/>
          </reference>
        </references>
      </pivotArea>
    </format>
    <format dxfId="146">
      <pivotArea dataOnly="0" outline="0" fieldPosition="0">
        <references count="1">
          <reference field="4294967294" count="1">
            <x v="2"/>
          </reference>
        </references>
      </pivotArea>
    </format>
    <format dxfId="145">
      <pivotArea dataOnly="0" outline="0" fieldPosition="0">
        <references count="1">
          <reference field="4294967294" count="1">
            <x v="2"/>
          </reference>
        </references>
      </pivotArea>
    </format>
    <format dxfId="144">
      <pivotArea dataOnly="0" outline="0" fieldPosition="0">
        <references count="1">
          <reference field="4294967294" count="1">
            <x v="2"/>
          </reference>
        </references>
      </pivotArea>
    </format>
    <format dxfId="143">
      <pivotArea dataOnly="0" outline="0" fieldPosition="0">
        <references count="1">
          <reference field="4294967294" count="1">
            <x v="2"/>
          </reference>
        </references>
      </pivotArea>
    </format>
    <format dxfId="142">
      <pivotArea dataOnly="0" outline="0" fieldPosition="0">
        <references count="1">
          <reference field="4294967294" count="1">
            <x v="3"/>
          </reference>
        </references>
      </pivotArea>
    </format>
    <format dxfId="141">
      <pivotArea dataOnly="0" outline="0" fieldPosition="0">
        <references count="1">
          <reference field="4294967294" count="1">
            <x v="3"/>
          </reference>
        </references>
      </pivotArea>
    </format>
    <format dxfId="140">
      <pivotArea dataOnly="0" outline="0" fieldPosition="0">
        <references count="1">
          <reference field="4294967294" count="1">
            <x v="3"/>
          </reference>
        </references>
      </pivotArea>
    </format>
    <format dxfId="139">
      <pivotArea dataOnly="0" outline="0" fieldPosition="0">
        <references count="1">
          <reference field="4294967294" count="1">
            <x v="3"/>
          </reference>
        </references>
      </pivotArea>
    </format>
    <format dxfId="138">
      <pivotArea dataOnly="0" outline="0" fieldPosition="0">
        <references count="1">
          <reference field="4294967294" count="1">
            <x v="4"/>
          </reference>
        </references>
      </pivotArea>
    </format>
    <format dxfId="137">
      <pivotArea dataOnly="0" outline="0" fieldPosition="0">
        <references count="1">
          <reference field="4294967294" count="1">
            <x v="4"/>
          </reference>
        </references>
      </pivotArea>
    </format>
    <format dxfId="136">
      <pivotArea dataOnly="0" outline="0" fieldPosition="0">
        <references count="1">
          <reference field="4294967294" count="1">
            <x v="4"/>
          </reference>
        </references>
      </pivotArea>
    </format>
    <format dxfId="135">
      <pivotArea dataOnly="0" outline="0" fieldPosition="0">
        <references count="1">
          <reference field="4294967294" count="1">
            <x v="4"/>
          </reference>
        </references>
      </pivotArea>
    </format>
    <format dxfId="134">
      <pivotArea dataOnly="0" outline="0" fieldPosition="0">
        <references count="1">
          <reference field="4294967294" count="1">
            <x v="5"/>
          </reference>
        </references>
      </pivotArea>
    </format>
    <format dxfId="133">
      <pivotArea dataOnly="0" outline="0" fieldPosition="0">
        <references count="1">
          <reference field="4294967294" count="1">
            <x v="5"/>
          </reference>
        </references>
      </pivotArea>
    </format>
    <format dxfId="132">
      <pivotArea dataOnly="0" outline="0" fieldPosition="0">
        <references count="1">
          <reference field="4294967294" count="1">
            <x v="5"/>
          </reference>
        </references>
      </pivotArea>
    </format>
    <format dxfId="131">
      <pivotArea dataOnly="0" outline="0" fieldPosition="0">
        <references count="1">
          <reference field="4294967294" count="1">
            <x v="5"/>
          </reference>
        </references>
      </pivotArea>
    </format>
    <format dxfId="130">
      <pivotArea dataOnly="0" outline="0" fieldPosition="0">
        <references count="1">
          <reference field="4294967294" count="1">
            <x v="6"/>
          </reference>
        </references>
      </pivotArea>
    </format>
    <format dxfId="129">
      <pivotArea dataOnly="0" outline="0" fieldPosition="0">
        <references count="1">
          <reference field="4294967294" count="1">
            <x v="6"/>
          </reference>
        </references>
      </pivotArea>
    </format>
    <format dxfId="128">
      <pivotArea dataOnly="0" outline="0" fieldPosition="0">
        <references count="1">
          <reference field="4294967294" count="1">
            <x v="6"/>
          </reference>
        </references>
      </pivotArea>
    </format>
    <format dxfId="127">
      <pivotArea dataOnly="0" outline="0" fieldPosition="0">
        <references count="1">
          <reference field="4294967294" count="1">
            <x v="6"/>
          </reference>
        </references>
      </pivotArea>
    </format>
    <format dxfId="126">
      <pivotArea dataOnly="0" outline="0" fieldPosition="0">
        <references count="1">
          <reference field="4294967294" count="1">
            <x v="7"/>
          </reference>
        </references>
      </pivotArea>
    </format>
    <format dxfId="125">
      <pivotArea dataOnly="0" outline="0" fieldPosition="0">
        <references count="1">
          <reference field="4294967294" count="1">
            <x v="7"/>
          </reference>
        </references>
      </pivotArea>
    </format>
    <format dxfId="124">
      <pivotArea dataOnly="0" outline="0" fieldPosition="0">
        <references count="1">
          <reference field="4294967294" count="1">
            <x v="7"/>
          </reference>
        </references>
      </pivotArea>
    </format>
    <format dxfId="123">
      <pivotArea dataOnly="0" outline="0" fieldPosition="0">
        <references count="1">
          <reference field="4294967294" count="1">
            <x v="7"/>
          </reference>
        </references>
      </pivotArea>
    </format>
    <format dxfId="122">
      <pivotArea dataOnly="0" outline="0" fieldPosition="0">
        <references count="1">
          <reference field="4294967294" count="1">
            <x v="8"/>
          </reference>
        </references>
      </pivotArea>
    </format>
    <format dxfId="121">
      <pivotArea dataOnly="0" outline="0" fieldPosition="0">
        <references count="1">
          <reference field="4294967294" count="1">
            <x v="8"/>
          </reference>
        </references>
      </pivotArea>
    </format>
    <format dxfId="120">
      <pivotArea dataOnly="0" outline="0" fieldPosition="0">
        <references count="1">
          <reference field="4294967294" count="1">
            <x v="8"/>
          </reference>
        </references>
      </pivotArea>
    </format>
    <format dxfId="119">
      <pivotArea dataOnly="0" outline="0" fieldPosition="0">
        <references count="1">
          <reference field="4294967294" count="1">
            <x v="8"/>
          </reference>
        </references>
      </pivotArea>
    </format>
    <format dxfId="118">
      <pivotArea dataOnly="0" outline="0" fieldPosition="0">
        <references count="1">
          <reference field="4294967294" count="1">
            <x v="9"/>
          </reference>
        </references>
      </pivotArea>
    </format>
    <format dxfId="117">
      <pivotArea dataOnly="0" outline="0" fieldPosition="0">
        <references count="1">
          <reference field="4294967294" count="1">
            <x v="9"/>
          </reference>
        </references>
      </pivotArea>
    </format>
    <format dxfId="116">
      <pivotArea dataOnly="0" outline="0" fieldPosition="0">
        <references count="1">
          <reference field="4294967294" count="1">
            <x v="9"/>
          </reference>
        </references>
      </pivotArea>
    </format>
    <format dxfId="115">
      <pivotArea dataOnly="0" outline="0" fieldPosition="0">
        <references count="1">
          <reference field="4294967294" count="1">
            <x v="9"/>
          </reference>
        </references>
      </pivotArea>
    </format>
    <format dxfId="114">
      <pivotArea dataOnly="0" outline="0" fieldPosition="0">
        <references count="1">
          <reference field="4294967294" count="1">
            <x v="9"/>
          </reference>
        </references>
      </pivotArea>
    </format>
    <format dxfId="113">
      <pivotArea dataOnly="0" outline="0" fieldPosition="0">
        <references count="1">
          <reference field="4294967294" count="1">
            <x v="9"/>
          </reference>
        </references>
      </pivotArea>
    </format>
    <format dxfId="112">
      <pivotArea dataOnly="0" outline="0" fieldPosition="0">
        <references count="1">
          <reference field="4294967294" count="1">
            <x v="10"/>
          </reference>
        </references>
      </pivotArea>
    </format>
    <format dxfId="111">
      <pivotArea dataOnly="0" outline="0" fieldPosition="0">
        <references count="1">
          <reference field="4294967294" count="1">
            <x v="10"/>
          </reference>
        </references>
      </pivotArea>
    </format>
    <format dxfId="110">
      <pivotArea dataOnly="0" outline="0" fieldPosition="0">
        <references count="1">
          <reference field="4294967294" count="1">
            <x v="10"/>
          </reference>
        </references>
      </pivotArea>
    </format>
    <format dxfId="109">
      <pivotArea dataOnly="0" outline="0" fieldPosition="0">
        <references count="1">
          <reference field="4294967294" count="1">
            <x v="10"/>
          </reference>
        </references>
      </pivotArea>
    </format>
    <format dxfId="108">
      <pivotArea dataOnly="0" outline="0" fieldPosition="0">
        <references count="1">
          <reference field="4294967294" count="1">
            <x v="11"/>
          </reference>
        </references>
      </pivotArea>
    </format>
    <format dxfId="107">
      <pivotArea dataOnly="0" outline="0" fieldPosition="0">
        <references count="1">
          <reference field="4294967294" count="1">
            <x v="11"/>
          </reference>
        </references>
      </pivotArea>
    </format>
    <format dxfId="106">
      <pivotArea dataOnly="0" outline="0" fieldPosition="0">
        <references count="1">
          <reference field="4294967294" count="1">
            <x v="11"/>
          </reference>
        </references>
      </pivotArea>
    </format>
    <format dxfId="105">
      <pivotArea dataOnly="0" outline="0" fieldPosition="0">
        <references count="1">
          <reference field="4294967294" count="1">
            <x v="11"/>
          </reference>
        </references>
      </pivotArea>
    </format>
    <format dxfId="104">
      <pivotArea dataOnly="0" outline="0" fieldPosition="0">
        <references count="1">
          <reference field="4294967294" count="1">
            <x v="12"/>
          </reference>
        </references>
      </pivotArea>
    </format>
    <format dxfId="103">
      <pivotArea dataOnly="0" outline="0" fieldPosition="0">
        <references count="1">
          <reference field="4294967294" count="1">
            <x v="12"/>
          </reference>
        </references>
      </pivotArea>
    </format>
    <format dxfId="102">
      <pivotArea dataOnly="0" outline="0" fieldPosition="0">
        <references count="1">
          <reference field="4294967294" count="1">
            <x v="12"/>
          </reference>
        </references>
      </pivotArea>
    </format>
    <format dxfId="101">
      <pivotArea dataOnly="0" outline="0" fieldPosition="0">
        <references count="1">
          <reference field="4294967294" count="1">
            <x v="12"/>
          </reference>
        </references>
      </pivotArea>
    </format>
    <format dxfId="100">
      <pivotArea dataOnly="0" outline="0" fieldPosition="0">
        <references count="1">
          <reference field="4294967294" count="1">
            <x v="13"/>
          </reference>
        </references>
      </pivotArea>
    </format>
    <format dxfId="99">
      <pivotArea dataOnly="0" outline="0" fieldPosition="0">
        <references count="1">
          <reference field="4294967294" count="1">
            <x v="13"/>
          </reference>
        </references>
      </pivotArea>
    </format>
    <format dxfId="98">
      <pivotArea dataOnly="0" outline="0" fieldPosition="0">
        <references count="1">
          <reference field="4294967294" count="1">
            <x v="13"/>
          </reference>
        </references>
      </pivotArea>
    </format>
    <format dxfId="97">
      <pivotArea dataOnly="0" outline="0" fieldPosition="0">
        <references count="1">
          <reference field="4294967294" count="1">
            <x v="13"/>
          </reference>
        </references>
      </pivotArea>
    </format>
    <format dxfId="96">
      <pivotArea dataOnly="0" outline="0" fieldPosition="0">
        <references count="1">
          <reference field="4294967294" count="1">
            <x v="14"/>
          </reference>
        </references>
      </pivotArea>
    </format>
    <format dxfId="95">
      <pivotArea dataOnly="0" outline="0" fieldPosition="0">
        <references count="1">
          <reference field="4294967294" count="1">
            <x v="14"/>
          </reference>
        </references>
      </pivotArea>
    </format>
    <format dxfId="94">
      <pivotArea dataOnly="0" outline="0" fieldPosition="0">
        <references count="1">
          <reference field="4294967294" count="1">
            <x v="14"/>
          </reference>
        </references>
      </pivotArea>
    </format>
    <format dxfId="93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СводнаяТаблица32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84:A94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h="1" m="1" x="24"/>
        <item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0">
    <i>
      <x v="1"/>
    </i>
    <i r="1">
      <x v="3"/>
    </i>
    <i r="2">
      <x v="89"/>
    </i>
    <i>
      <x v="4"/>
    </i>
    <i r="1">
      <x v="1"/>
    </i>
    <i r="2">
      <x v="59"/>
    </i>
    <i>
      <x v="9"/>
    </i>
    <i r="1">
      <x v="6"/>
    </i>
    <i r="2">
      <x v="77"/>
    </i>
    <i t="grand">
      <x/>
    </i>
  </rowItems>
  <colItems count="1">
    <i/>
  </colItems>
  <pageFields count="1">
    <pageField fld="1" hier="-1"/>
  </pageFields>
  <formats count="21">
    <format dxfId="206">
      <pivotArea dataOnly="0" labelOnly="1" fieldPosition="0">
        <references count="1">
          <reference field="2" count="0"/>
        </references>
      </pivotArea>
    </format>
    <format dxfId="205">
      <pivotArea dataOnly="0" labelOnly="1" fieldPosition="0">
        <references count="1">
          <reference field="2" count="0"/>
        </references>
      </pivotArea>
    </format>
    <format dxfId="204">
      <pivotArea dataOnly="0" labelOnly="1" fieldPosition="0">
        <references count="1">
          <reference field="2" count="0"/>
        </references>
      </pivotArea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dataOnly="0" labelOnly="1" fieldPosition="0">
        <references count="1">
          <reference field="3" count="0"/>
        </references>
      </pivotArea>
    </format>
    <format dxfId="199">
      <pivotArea dataOnly="0" labelOnly="1" fieldPosition="0">
        <references count="1">
          <reference field="3" count="0"/>
        </references>
      </pivotArea>
    </format>
    <format dxfId="198">
      <pivotArea dataOnly="0" labelOnly="1" fieldPosition="0">
        <references count="1">
          <reference field="3" count="0"/>
        </references>
      </pivotArea>
    </format>
    <format dxfId="197">
      <pivotArea dataOnly="0" labelOnly="1" fieldPosition="0">
        <references count="1">
          <reference field="4" count="0"/>
        </references>
      </pivotArea>
    </format>
    <format dxfId="196">
      <pivotArea dataOnly="0" labelOnly="1" fieldPosition="0">
        <references count="1">
          <reference field="4" count="0"/>
        </references>
      </pivotArea>
    </format>
    <format dxfId="195">
      <pivotArea dataOnly="0" labelOnly="1" fieldPosition="0">
        <references count="1">
          <reference field="4" count="0"/>
        </references>
      </pivotArea>
    </format>
    <format dxfId="194">
      <pivotArea dataOnly="0" labelOnly="1" fieldPosition="0">
        <references count="1">
          <reference field="3" count="0"/>
        </references>
      </pivotArea>
    </format>
    <format dxfId="193">
      <pivotArea dataOnly="0" labelOnly="1" fieldPosition="0">
        <references count="1">
          <reference field="4" count="0"/>
        </references>
      </pivotArea>
    </format>
    <format dxfId="192">
      <pivotArea dataOnly="0" labelOnly="1" fieldPosition="0">
        <references count="1">
          <reference field="4" count="0"/>
        </references>
      </pivotArea>
    </format>
    <format dxfId="191">
      <pivotArea dataOnly="0" labelOnly="1" fieldPosition="0">
        <references count="1">
          <reference field="4" count="0"/>
        </references>
      </pivotArea>
    </format>
    <format dxfId="190">
      <pivotArea dataOnly="0" labelOnly="1" outline="0" fieldPosition="0">
        <references count="1">
          <reference field="1" count="0"/>
        </references>
      </pivotArea>
    </format>
    <format dxfId="189">
      <pivotArea dataOnly="0" labelOnly="1" outline="0" fieldPosition="0">
        <references count="1">
          <reference field="1" count="0"/>
        </references>
      </pivotArea>
    </format>
    <format dxfId="188">
      <pivotArea dataOnly="0" labelOnly="1" fieldPosition="0">
        <references count="1">
          <reference field="2" count="0"/>
        </references>
      </pivotArea>
    </format>
    <format dxfId="187">
      <pivotArea dataOnly="0" labelOnly="1" fieldPosition="0">
        <references count="1">
          <reference field="2" count="0"/>
        </references>
      </pivotArea>
    </format>
    <format dxfId="186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СводнаяТаблица29" cacheId="5" applyNumberFormats="0" applyBorderFormats="0" applyFontFormats="0" applyPatternFormats="0" applyAlignmentFormats="0" applyWidthHeightFormats="1" dataCaption="Значения" updatedVersion="5" minRefreshableVersion="3" itemPrintTitles="1" createdVersion="4" indent="0" outline="1" outlineData="1" multipleFieldFilters="0">
  <location ref="D29:S45" firstHeaderRow="0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  <pivotField dataField="1" numFmtId="164" showAll="0"/>
    <pivotField dataField="1" numFmtId="164" showAll="0"/>
    <pivotField dataField="1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showAll="0"/>
    <pivotField showAll="0"/>
    <pivotField showAll="0"/>
  </pivotFields>
  <rowFields count="3">
    <field x="2"/>
    <field x="3"/>
    <field x="4"/>
  </rowFields>
  <rowItems count="16">
    <i>
      <x v="1"/>
    </i>
    <i r="1">
      <x v="3"/>
    </i>
    <i r="2">
      <x v="88"/>
    </i>
    <i>
      <x v="4"/>
    </i>
    <i r="1">
      <x v="1"/>
    </i>
    <i r="2">
      <x v="58"/>
    </i>
    <i r="1">
      <x v="3"/>
    </i>
    <i r="2">
      <x/>
    </i>
    <i>
      <x v="5"/>
    </i>
    <i r="1">
      <x v="3"/>
    </i>
    <i r="2">
      <x v="30"/>
    </i>
    <i>
      <x v="12"/>
    </i>
    <i r="1">
      <x v="3"/>
    </i>
    <i r="2">
      <x v="22"/>
    </i>
    <i r="2">
      <x v="53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">
    <pageField fld="1" hier="-1"/>
  </pageFields>
  <dataFields count="15">
    <dataField name="Сумма по полю 11" fld="10" baseField="4" baseItem="28" numFmtId="170"/>
    <dataField name="Сумма по полю 12" fld="11" baseField="4" baseItem="28" numFmtId="170"/>
    <dataField name="Сумма по полю 13" fld="12" baseField="4" baseItem="28" numFmtId="170"/>
    <dataField name="Сумма по полю 14" fld="13" baseField="4" baseItem="28" numFmtId="170"/>
    <dataField name="Сумма по полю 15" fld="14" baseField="2" baseItem="3" numFmtId="170"/>
    <dataField name="Сумма по полю 16" fld="15" baseField="2" baseItem="3" numFmtId="170"/>
    <dataField name="Сумма по полю 17" fld="16" baseField="2" baseItem="3" numFmtId="170"/>
    <dataField name="Сумма по полю 18" fld="17" baseField="2" baseItem="3" numFmtId="170"/>
    <dataField name="Сумма по полю 19" fld="18" baseField="2" baseItem="3" numFmtId="170"/>
    <dataField name="Сумма по полю 20" fld="19" baseField="2" baseItem="3" numFmtId="170"/>
    <dataField name="Сумма по полю 21" fld="20" baseField="2" baseItem="3" numFmtId="170"/>
    <dataField name="Сумма по полю 22" fld="21" baseField="2" baseItem="3" numFmtId="170"/>
    <dataField name="Сумма по полю 23" fld="22" baseField="2" baseItem="3" numFmtId="170"/>
    <dataField name="Сумма по полю 24" fld="23" baseField="2" baseItem="3" numFmtId="170"/>
    <dataField name="Сумма по полю 25" fld="24" baseField="2" baseItem="3" numFmtId="170"/>
  </dataFields>
  <formats count="93">
    <format dxfId="299">
      <pivotArea dataOnly="0" labelOnly="1" fieldPosition="0">
        <references count="1">
          <reference field="2" count="0"/>
        </references>
      </pivotArea>
    </format>
    <format dxfId="298">
      <pivotArea dataOnly="0" labelOnly="1" fieldPosition="0">
        <references count="1">
          <reference field="2" count="0"/>
        </references>
      </pivotArea>
    </format>
    <format dxfId="297">
      <pivotArea dataOnly="0" labelOnly="1" fieldPosition="0">
        <references count="1">
          <reference field="2" count="0"/>
        </references>
      </pivotArea>
    </format>
    <format dxfId="296">
      <pivotArea dataOnly="0" labelOnly="1" grandRow="1" outline="0" fieldPosition="0"/>
    </format>
    <format dxfId="295">
      <pivotArea dataOnly="0" labelOnly="1" grandRow="1" outline="0" fieldPosition="0"/>
    </format>
    <format dxfId="294">
      <pivotArea dataOnly="0" labelOnly="1" grandRow="1" outline="0" fieldPosition="0"/>
    </format>
    <format dxfId="293">
      <pivotArea dataOnly="0" labelOnly="1" fieldPosition="0">
        <references count="1">
          <reference field="3" count="0"/>
        </references>
      </pivotArea>
    </format>
    <format dxfId="292">
      <pivotArea dataOnly="0" labelOnly="1" fieldPosition="0">
        <references count="1">
          <reference field="3" count="0"/>
        </references>
      </pivotArea>
    </format>
    <format dxfId="291">
      <pivotArea dataOnly="0" labelOnly="1" fieldPosition="0">
        <references count="1">
          <reference field="3" count="0"/>
        </references>
      </pivotArea>
    </format>
    <format dxfId="290">
      <pivotArea dataOnly="0" labelOnly="1" fieldPosition="0">
        <references count="1">
          <reference field="4" count="0"/>
        </references>
      </pivotArea>
    </format>
    <format dxfId="289">
      <pivotArea dataOnly="0" labelOnly="1" fieldPosition="0">
        <references count="1">
          <reference field="4" count="0"/>
        </references>
      </pivotArea>
    </format>
    <format dxfId="288">
      <pivotArea dataOnly="0" labelOnly="1" fieldPosition="0">
        <references count="1">
          <reference field="4" count="0"/>
        </references>
      </pivotArea>
    </format>
    <format dxfId="287">
      <pivotArea dataOnly="0" labelOnly="1" fieldPosition="0">
        <references count="1">
          <reference field="3" count="0"/>
        </references>
      </pivotArea>
    </format>
    <format dxfId="286">
      <pivotArea dataOnly="0" labelOnly="1" fieldPosition="0">
        <references count="1">
          <reference field="4" count="0"/>
        </references>
      </pivotArea>
    </format>
    <format dxfId="285">
      <pivotArea dataOnly="0" labelOnly="1" fieldPosition="0">
        <references count="1">
          <reference field="4" count="0"/>
        </references>
      </pivotArea>
    </format>
    <format dxfId="284">
      <pivotArea dataOnly="0" labelOnly="1" fieldPosition="0">
        <references count="1">
          <reference field="4" count="0"/>
        </references>
      </pivotArea>
    </format>
    <format dxfId="283">
      <pivotArea outline="0" fieldPosition="0">
        <references count="1">
          <reference field="4294967294" count="1">
            <x v="0"/>
          </reference>
        </references>
      </pivotArea>
    </format>
    <format dxfId="282">
      <pivotArea outline="0" fieldPosition="0">
        <references count="1">
          <reference field="4294967294" count="1">
            <x v="1"/>
          </reference>
        </references>
      </pivotArea>
    </format>
    <format dxfId="281">
      <pivotArea outline="0" fieldPosition="0">
        <references count="1">
          <reference field="4294967294" count="1">
            <x v="2"/>
          </reference>
        </references>
      </pivotArea>
    </format>
    <format dxfId="280">
      <pivotArea outline="0" fieldPosition="0">
        <references count="1">
          <reference field="4294967294" count="1">
            <x v="3"/>
          </reference>
        </references>
      </pivotArea>
    </format>
    <format dxfId="279">
      <pivotArea outline="0" fieldPosition="0">
        <references count="1">
          <reference field="4294967294" count="1">
            <x v="4"/>
          </reference>
        </references>
      </pivotArea>
    </format>
    <format dxfId="278">
      <pivotArea outline="0" fieldPosition="0">
        <references count="1">
          <reference field="4294967294" count="1">
            <x v="5"/>
          </reference>
        </references>
      </pivotArea>
    </format>
    <format dxfId="277">
      <pivotArea outline="0" fieldPosition="0">
        <references count="1">
          <reference field="4294967294" count="1">
            <x v="6"/>
          </reference>
        </references>
      </pivotArea>
    </format>
    <format dxfId="276">
      <pivotArea outline="0" fieldPosition="0">
        <references count="1">
          <reference field="4294967294" count="1">
            <x v="7"/>
          </reference>
        </references>
      </pivotArea>
    </format>
    <format dxfId="275">
      <pivotArea outline="0" fieldPosition="0">
        <references count="1">
          <reference field="4294967294" count="1">
            <x v="8"/>
          </reference>
        </references>
      </pivotArea>
    </format>
    <format dxfId="274">
      <pivotArea outline="0" fieldPosition="0">
        <references count="1">
          <reference field="4294967294" count="1">
            <x v="9"/>
          </reference>
        </references>
      </pivotArea>
    </format>
    <format dxfId="273">
      <pivotArea outline="0" fieldPosition="0">
        <references count="1">
          <reference field="4294967294" count="1">
            <x v="11"/>
          </reference>
        </references>
      </pivotArea>
    </format>
    <format dxfId="272">
      <pivotArea outline="0" fieldPosition="0">
        <references count="1">
          <reference field="4294967294" count="1">
            <x v="12"/>
          </reference>
        </references>
      </pivotArea>
    </format>
    <format dxfId="271">
      <pivotArea outline="0" fieldPosition="0">
        <references count="1">
          <reference field="4294967294" count="1">
            <x v="13"/>
          </reference>
        </references>
      </pivotArea>
    </format>
    <format dxfId="270">
      <pivotArea outline="0" fieldPosition="0">
        <references count="1">
          <reference field="4294967294" count="1">
            <x v="10"/>
          </reference>
        </references>
      </pivotArea>
    </format>
    <format dxfId="269">
      <pivotArea outline="0" fieldPosition="0">
        <references count="1">
          <reference field="4294967294" count="1">
            <x v="14"/>
          </reference>
        </references>
      </pivotArea>
    </format>
    <format dxfId="268">
      <pivotArea dataOnly="0" outline="0" fieldPosition="0">
        <references count="1">
          <reference field="4294967294" count="1">
            <x v="0"/>
          </reference>
        </references>
      </pivotArea>
    </format>
    <format dxfId="267">
      <pivotArea dataOnly="0" outline="0" fieldPosition="0">
        <references count="1">
          <reference field="4294967294" count="1">
            <x v="0"/>
          </reference>
        </references>
      </pivotArea>
    </format>
    <format dxfId="266">
      <pivotArea dataOnly="0" outline="0" fieldPosition="0">
        <references count="1">
          <reference field="4294967294" count="1">
            <x v="0"/>
          </reference>
        </references>
      </pivotArea>
    </format>
    <format dxfId="265">
      <pivotArea dataOnly="0" outline="0" fieldPosition="0">
        <references count="1">
          <reference field="4294967294" count="1">
            <x v="1"/>
          </reference>
        </references>
      </pivotArea>
    </format>
    <format dxfId="264">
      <pivotArea dataOnly="0" outline="0" fieldPosition="0">
        <references count="1">
          <reference field="4294967294" count="1">
            <x v="1"/>
          </reference>
        </references>
      </pivotArea>
    </format>
    <format dxfId="263">
      <pivotArea dataOnly="0" outline="0" fieldPosition="0">
        <references count="1">
          <reference field="4294967294" count="1">
            <x v="1"/>
          </reference>
        </references>
      </pivotArea>
    </format>
    <format dxfId="262">
      <pivotArea dataOnly="0" outline="0" fieldPosition="0">
        <references count="1">
          <reference field="4294967294" count="1">
            <x v="0"/>
          </reference>
        </references>
      </pivotArea>
    </format>
    <format dxfId="261">
      <pivotArea dataOnly="0" outline="0" fieldPosition="0">
        <references count="1">
          <reference field="4294967294" count="1">
            <x v="1"/>
          </reference>
        </references>
      </pivotArea>
    </format>
    <format dxfId="260">
      <pivotArea dataOnly="0" outline="0" fieldPosition="0">
        <references count="1">
          <reference field="4294967294" count="1">
            <x v="2"/>
          </reference>
        </references>
      </pivotArea>
    </format>
    <format dxfId="259">
      <pivotArea dataOnly="0" outline="0" fieldPosition="0">
        <references count="1">
          <reference field="4294967294" count="1">
            <x v="2"/>
          </reference>
        </references>
      </pivotArea>
    </format>
    <format dxfId="258">
      <pivotArea dataOnly="0" outline="0" fieldPosition="0">
        <references count="1">
          <reference field="4294967294" count="1">
            <x v="2"/>
          </reference>
        </references>
      </pivotArea>
    </format>
    <format dxfId="257">
      <pivotArea dataOnly="0" outline="0" fieldPosition="0">
        <references count="1">
          <reference field="4294967294" count="1">
            <x v="2"/>
          </reference>
        </references>
      </pivotArea>
    </format>
    <format dxfId="256">
      <pivotArea dataOnly="0" outline="0" fieldPosition="0">
        <references count="1">
          <reference field="4294967294" count="1">
            <x v="3"/>
          </reference>
        </references>
      </pivotArea>
    </format>
    <format dxfId="255">
      <pivotArea dataOnly="0" outline="0" fieldPosition="0">
        <references count="1">
          <reference field="4294967294" count="1">
            <x v="3"/>
          </reference>
        </references>
      </pivotArea>
    </format>
    <format dxfId="254">
      <pivotArea dataOnly="0" outline="0" fieldPosition="0">
        <references count="1">
          <reference field="4294967294" count="1">
            <x v="3"/>
          </reference>
        </references>
      </pivotArea>
    </format>
    <format dxfId="253">
      <pivotArea dataOnly="0" outline="0" fieldPosition="0">
        <references count="1">
          <reference field="4294967294" count="1">
            <x v="3"/>
          </reference>
        </references>
      </pivotArea>
    </format>
    <format dxfId="252">
      <pivotArea dataOnly="0" outline="0" fieldPosition="0">
        <references count="1">
          <reference field="4294967294" count="1">
            <x v="4"/>
          </reference>
        </references>
      </pivotArea>
    </format>
    <format dxfId="251">
      <pivotArea dataOnly="0" outline="0" fieldPosition="0">
        <references count="1">
          <reference field="4294967294" count="1">
            <x v="4"/>
          </reference>
        </references>
      </pivotArea>
    </format>
    <format dxfId="250">
      <pivotArea dataOnly="0" outline="0" fieldPosition="0">
        <references count="1">
          <reference field="4294967294" count="1">
            <x v="4"/>
          </reference>
        </references>
      </pivotArea>
    </format>
    <format dxfId="249">
      <pivotArea dataOnly="0" outline="0" fieldPosition="0">
        <references count="1">
          <reference field="4294967294" count="1">
            <x v="4"/>
          </reference>
        </references>
      </pivotArea>
    </format>
    <format dxfId="248">
      <pivotArea dataOnly="0" outline="0" fieldPosition="0">
        <references count="1">
          <reference field="4294967294" count="1">
            <x v="5"/>
          </reference>
        </references>
      </pivotArea>
    </format>
    <format dxfId="247">
      <pivotArea dataOnly="0" outline="0" fieldPosition="0">
        <references count="1">
          <reference field="4294967294" count="1">
            <x v="5"/>
          </reference>
        </references>
      </pivotArea>
    </format>
    <format dxfId="246">
      <pivotArea dataOnly="0" outline="0" fieldPosition="0">
        <references count="1">
          <reference field="4294967294" count="1">
            <x v="5"/>
          </reference>
        </references>
      </pivotArea>
    </format>
    <format dxfId="245">
      <pivotArea dataOnly="0" outline="0" fieldPosition="0">
        <references count="1">
          <reference field="4294967294" count="1">
            <x v="5"/>
          </reference>
        </references>
      </pivotArea>
    </format>
    <format dxfId="244">
      <pivotArea dataOnly="0" outline="0" fieldPosition="0">
        <references count="1">
          <reference field="4294967294" count="1">
            <x v="6"/>
          </reference>
        </references>
      </pivotArea>
    </format>
    <format dxfId="243">
      <pivotArea dataOnly="0" outline="0" fieldPosition="0">
        <references count="1">
          <reference field="4294967294" count="1">
            <x v="6"/>
          </reference>
        </references>
      </pivotArea>
    </format>
    <format dxfId="242">
      <pivotArea dataOnly="0" outline="0" fieldPosition="0">
        <references count="1">
          <reference field="4294967294" count="1">
            <x v="6"/>
          </reference>
        </references>
      </pivotArea>
    </format>
    <format dxfId="241">
      <pivotArea dataOnly="0" outline="0" fieldPosition="0">
        <references count="1">
          <reference field="4294967294" count="1">
            <x v="6"/>
          </reference>
        </references>
      </pivotArea>
    </format>
    <format dxfId="240">
      <pivotArea dataOnly="0" outline="0" fieldPosition="0">
        <references count="1">
          <reference field="4294967294" count="1">
            <x v="7"/>
          </reference>
        </references>
      </pivotArea>
    </format>
    <format dxfId="239">
      <pivotArea dataOnly="0" outline="0" fieldPosition="0">
        <references count="1">
          <reference field="4294967294" count="1">
            <x v="7"/>
          </reference>
        </references>
      </pivotArea>
    </format>
    <format dxfId="238">
      <pivotArea dataOnly="0" outline="0" fieldPosition="0">
        <references count="1">
          <reference field="4294967294" count="1">
            <x v="7"/>
          </reference>
        </references>
      </pivotArea>
    </format>
    <format dxfId="237">
      <pivotArea dataOnly="0" outline="0" fieldPosition="0">
        <references count="1">
          <reference field="4294967294" count="1">
            <x v="7"/>
          </reference>
        </references>
      </pivotArea>
    </format>
    <format dxfId="236">
      <pivotArea dataOnly="0" outline="0" fieldPosition="0">
        <references count="1">
          <reference field="4294967294" count="1">
            <x v="8"/>
          </reference>
        </references>
      </pivotArea>
    </format>
    <format dxfId="235">
      <pivotArea dataOnly="0" outline="0" fieldPosition="0">
        <references count="1">
          <reference field="4294967294" count="1">
            <x v="8"/>
          </reference>
        </references>
      </pivotArea>
    </format>
    <format dxfId="234">
      <pivotArea dataOnly="0" outline="0" fieldPosition="0">
        <references count="1">
          <reference field="4294967294" count="1">
            <x v="8"/>
          </reference>
        </references>
      </pivotArea>
    </format>
    <format dxfId="233">
      <pivotArea dataOnly="0" outline="0" fieldPosition="0">
        <references count="1">
          <reference field="4294967294" count="1">
            <x v="8"/>
          </reference>
        </references>
      </pivotArea>
    </format>
    <format dxfId="232">
      <pivotArea dataOnly="0" outline="0" fieldPosition="0">
        <references count="1">
          <reference field="4294967294" count="1">
            <x v="9"/>
          </reference>
        </references>
      </pivotArea>
    </format>
    <format dxfId="231">
      <pivotArea dataOnly="0" outline="0" fieldPosition="0">
        <references count="1">
          <reference field="4294967294" count="1">
            <x v="9"/>
          </reference>
        </references>
      </pivotArea>
    </format>
    <format dxfId="230">
      <pivotArea dataOnly="0" outline="0" fieldPosition="0">
        <references count="1">
          <reference field="4294967294" count="1">
            <x v="9"/>
          </reference>
        </references>
      </pivotArea>
    </format>
    <format dxfId="229">
      <pivotArea dataOnly="0" outline="0" fieldPosition="0">
        <references count="1">
          <reference field="4294967294" count="1">
            <x v="9"/>
          </reference>
        </references>
      </pivotArea>
    </format>
    <format dxfId="228">
      <pivotArea dataOnly="0" outline="0" fieldPosition="0">
        <references count="1">
          <reference field="4294967294" count="1">
            <x v="9"/>
          </reference>
        </references>
      </pivotArea>
    </format>
    <format dxfId="227">
      <pivotArea dataOnly="0" outline="0" fieldPosition="0">
        <references count="1">
          <reference field="4294967294" count="1">
            <x v="9"/>
          </reference>
        </references>
      </pivotArea>
    </format>
    <format dxfId="226">
      <pivotArea dataOnly="0" outline="0" fieldPosition="0">
        <references count="1">
          <reference field="4294967294" count="1">
            <x v="10"/>
          </reference>
        </references>
      </pivotArea>
    </format>
    <format dxfId="225">
      <pivotArea dataOnly="0" outline="0" fieldPosition="0">
        <references count="1">
          <reference field="4294967294" count="1">
            <x v="10"/>
          </reference>
        </references>
      </pivotArea>
    </format>
    <format dxfId="224">
      <pivotArea dataOnly="0" outline="0" fieldPosition="0">
        <references count="1">
          <reference field="4294967294" count="1">
            <x v="10"/>
          </reference>
        </references>
      </pivotArea>
    </format>
    <format dxfId="223">
      <pivotArea dataOnly="0" outline="0" fieldPosition="0">
        <references count="1">
          <reference field="4294967294" count="1">
            <x v="10"/>
          </reference>
        </references>
      </pivotArea>
    </format>
    <format dxfId="222">
      <pivotArea dataOnly="0" outline="0" fieldPosition="0">
        <references count="1">
          <reference field="4294967294" count="1">
            <x v="11"/>
          </reference>
        </references>
      </pivotArea>
    </format>
    <format dxfId="221">
      <pivotArea dataOnly="0" outline="0" fieldPosition="0">
        <references count="1">
          <reference field="4294967294" count="1">
            <x v="11"/>
          </reference>
        </references>
      </pivotArea>
    </format>
    <format dxfId="220">
      <pivotArea dataOnly="0" outline="0" fieldPosition="0">
        <references count="1">
          <reference field="4294967294" count="1">
            <x v="11"/>
          </reference>
        </references>
      </pivotArea>
    </format>
    <format dxfId="219">
      <pivotArea dataOnly="0" outline="0" fieldPosition="0">
        <references count="1">
          <reference field="4294967294" count="1">
            <x v="11"/>
          </reference>
        </references>
      </pivotArea>
    </format>
    <format dxfId="218">
      <pivotArea dataOnly="0" outline="0" fieldPosition="0">
        <references count="1">
          <reference field="4294967294" count="1">
            <x v="12"/>
          </reference>
        </references>
      </pivotArea>
    </format>
    <format dxfId="217">
      <pivotArea dataOnly="0" outline="0" fieldPosition="0">
        <references count="1">
          <reference field="4294967294" count="1">
            <x v="12"/>
          </reference>
        </references>
      </pivotArea>
    </format>
    <format dxfId="216">
      <pivotArea dataOnly="0" outline="0" fieldPosition="0">
        <references count="1">
          <reference field="4294967294" count="1">
            <x v="12"/>
          </reference>
        </references>
      </pivotArea>
    </format>
    <format dxfId="215">
      <pivotArea dataOnly="0" outline="0" fieldPosition="0">
        <references count="1">
          <reference field="4294967294" count="1">
            <x v="12"/>
          </reference>
        </references>
      </pivotArea>
    </format>
    <format dxfId="214">
      <pivotArea dataOnly="0" outline="0" fieldPosition="0">
        <references count="1">
          <reference field="4294967294" count="1">
            <x v="13"/>
          </reference>
        </references>
      </pivotArea>
    </format>
    <format dxfId="213">
      <pivotArea dataOnly="0" outline="0" fieldPosition="0">
        <references count="1">
          <reference field="4294967294" count="1">
            <x v="13"/>
          </reference>
        </references>
      </pivotArea>
    </format>
    <format dxfId="212">
      <pivotArea dataOnly="0" outline="0" fieldPosition="0">
        <references count="1">
          <reference field="4294967294" count="1">
            <x v="13"/>
          </reference>
        </references>
      </pivotArea>
    </format>
    <format dxfId="211">
      <pivotArea dataOnly="0" outline="0" fieldPosition="0">
        <references count="1">
          <reference field="4294967294" count="1">
            <x v="13"/>
          </reference>
        </references>
      </pivotArea>
    </format>
    <format dxfId="210">
      <pivotArea dataOnly="0" outline="0" fieldPosition="0">
        <references count="1">
          <reference field="4294967294" count="1">
            <x v="14"/>
          </reference>
        </references>
      </pivotArea>
    </format>
    <format dxfId="209">
      <pivotArea dataOnly="0" outline="0" fieldPosition="0">
        <references count="1">
          <reference field="4294967294" count="1">
            <x v="14"/>
          </reference>
        </references>
      </pivotArea>
    </format>
    <format dxfId="208">
      <pivotArea dataOnly="0" outline="0" fieldPosition="0">
        <references count="1">
          <reference field="4294967294" count="1">
            <x v="14"/>
          </reference>
        </references>
      </pivotArea>
    </format>
    <format dxfId="207">
      <pivotArea dataOnly="0" outline="0" fieldPosition="0">
        <references count="1">
          <reference field="4294967294" count="1">
            <x v="14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СводнаяТаблица30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29:A45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6">
    <i>
      <x v="1"/>
    </i>
    <i r="1">
      <x v="3"/>
    </i>
    <i r="2">
      <x v="88"/>
    </i>
    <i>
      <x v="4"/>
    </i>
    <i r="1">
      <x v="1"/>
    </i>
    <i r="2">
      <x v="58"/>
    </i>
    <i r="1">
      <x v="3"/>
    </i>
    <i r="2">
      <x/>
    </i>
    <i>
      <x v="5"/>
    </i>
    <i r="1">
      <x v="3"/>
    </i>
    <i r="2">
      <x v="30"/>
    </i>
    <i>
      <x v="12"/>
    </i>
    <i r="1">
      <x v="3"/>
    </i>
    <i r="2">
      <x v="22"/>
    </i>
    <i r="2">
      <x v="53"/>
    </i>
    <i t="grand">
      <x/>
    </i>
  </rowItems>
  <colItems count="1">
    <i/>
  </colItems>
  <pageFields count="1">
    <pageField fld="1" hier="-1"/>
  </pageFields>
  <formats count="21">
    <format dxfId="320">
      <pivotArea dataOnly="0" labelOnly="1" fieldPosition="0">
        <references count="1">
          <reference field="2" count="0"/>
        </references>
      </pivotArea>
    </format>
    <format dxfId="319">
      <pivotArea dataOnly="0" labelOnly="1" fieldPosition="0">
        <references count="1">
          <reference field="2" count="0"/>
        </references>
      </pivotArea>
    </format>
    <format dxfId="318">
      <pivotArea dataOnly="0" labelOnly="1" fieldPosition="0">
        <references count="1">
          <reference field="2" count="0"/>
        </references>
      </pivotArea>
    </format>
    <format dxfId="317">
      <pivotArea dataOnly="0" labelOnly="1" grandRow="1" outline="0" fieldPosition="0"/>
    </format>
    <format dxfId="316">
      <pivotArea dataOnly="0" labelOnly="1" grandRow="1" outline="0" fieldPosition="0"/>
    </format>
    <format dxfId="315">
      <pivotArea dataOnly="0" labelOnly="1" grandRow="1" outline="0" fieldPosition="0"/>
    </format>
    <format dxfId="314">
      <pivotArea dataOnly="0" labelOnly="1" fieldPosition="0">
        <references count="1">
          <reference field="3" count="0"/>
        </references>
      </pivotArea>
    </format>
    <format dxfId="313">
      <pivotArea dataOnly="0" labelOnly="1" fieldPosition="0">
        <references count="1">
          <reference field="3" count="0"/>
        </references>
      </pivotArea>
    </format>
    <format dxfId="312">
      <pivotArea dataOnly="0" labelOnly="1" fieldPosition="0">
        <references count="1">
          <reference field="3" count="0"/>
        </references>
      </pivotArea>
    </format>
    <format dxfId="311">
      <pivotArea dataOnly="0" labelOnly="1" fieldPosition="0">
        <references count="1">
          <reference field="4" count="0"/>
        </references>
      </pivotArea>
    </format>
    <format dxfId="310">
      <pivotArea dataOnly="0" labelOnly="1" fieldPosition="0">
        <references count="1">
          <reference field="4" count="0"/>
        </references>
      </pivotArea>
    </format>
    <format dxfId="309">
      <pivotArea dataOnly="0" labelOnly="1" fieldPosition="0">
        <references count="1">
          <reference field="4" count="0"/>
        </references>
      </pivotArea>
    </format>
    <format dxfId="308">
      <pivotArea dataOnly="0" labelOnly="1" fieldPosition="0">
        <references count="1">
          <reference field="3" count="0"/>
        </references>
      </pivotArea>
    </format>
    <format dxfId="307">
      <pivotArea dataOnly="0" labelOnly="1" fieldPosition="0">
        <references count="1">
          <reference field="4" count="0"/>
        </references>
      </pivotArea>
    </format>
    <format dxfId="306">
      <pivotArea dataOnly="0" labelOnly="1" fieldPosition="0">
        <references count="1">
          <reference field="4" count="0"/>
        </references>
      </pivotArea>
    </format>
    <format dxfId="305">
      <pivotArea dataOnly="0" labelOnly="1" fieldPosition="0">
        <references count="1">
          <reference field="4" count="0"/>
        </references>
      </pivotArea>
    </format>
    <format dxfId="304">
      <pivotArea dataOnly="0" labelOnly="1" outline="0" fieldPosition="0">
        <references count="1">
          <reference field="1" count="0"/>
        </references>
      </pivotArea>
    </format>
    <format dxfId="303">
      <pivotArea dataOnly="0" labelOnly="1" outline="0" fieldPosition="0">
        <references count="1">
          <reference field="1" count="0"/>
        </references>
      </pivotArea>
    </format>
    <format dxfId="302">
      <pivotArea dataOnly="0" labelOnly="1" fieldPosition="0">
        <references count="1">
          <reference field="2" count="0"/>
        </references>
      </pivotArea>
    </format>
    <format dxfId="301">
      <pivotArea dataOnly="0" labelOnly="1" fieldPosition="0">
        <references count="1">
          <reference field="2" count="0"/>
        </references>
      </pivotArea>
    </format>
    <format dxfId="300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СводнаяТаблица52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305:A315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h="1" x="4"/>
        <item h="1" x="6"/>
        <item h="1" x="7"/>
        <item h="1" x="8"/>
        <item h="1" x="9"/>
        <item h="1" x="11"/>
        <item m="1" x="24"/>
        <item h="1" x="12"/>
        <item h="1" x="13"/>
        <item h="1" x="14"/>
        <item h="1" x="15"/>
        <item h="1" x="2"/>
        <item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0">
    <i>
      <x v="1"/>
    </i>
    <i r="1">
      <x v="3"/>
    </i>
    <i r="2">
      <x v="44"/>
    </i>
    <i>
      <x v="6"/>
    </i>
    <i r="1">
      <x v="3"/>
    </i>
    <i r="2">
      <x v="96"/>
    </i>
    <i>
      <x v="8"/>
    </i>
    <i r="1">
      <x v="1"/>
    </i>
    <i r="2">
      <x v="23"/>
    </i>
    <i t="grand">
      <x/>
    </i>
  </rowItems>
  <colItems count="1">
    <i/>
  </colItems>
  <pageFields count="1">
    <pageField fld="1" hier="-1"/>
  </pageFields>
  <formats count="21">
    <format dxfId="341">
      <pivotArea dataOnly="0" labelOnly="1" fieldPosition="0">
        <references count="1">
          <reference field="2" count="0"/>
        </references>
      </pivotArea>
    </format>
    <format dxfId="340">
      <pivotArea dataOnly="0" labelOnly="1" fieldPosition="0">
        <references count="1">
          <reference field="2" count="0"/>
        </references>
      </pivotArea>
    </format>
    <format dxfId="339">
      <pivotArea dataOnly="0" labelOnly="1" fieldPosition="0">
        <references count="1">
          <reference field="2" count="0"/>
        </references>
      </pivotArea>
    </format>
    <format dxfId="338">
      <pivotArea dataOnly="0" labelOnly="1" grandRow="1" outline="0" fieldPosition="0"/>
    </format>
    <format dxfId="337">
      <pivotArea dataOnly="0" labelOnly="1" grandRow="1" outline="0" fieldPosition="0"/>
    </format>
    <format dxfId="336">
      <pivotArea dataOnly="0" labelOnly="1" grandRow="1" outline="0" fieldPosition="0"/>
    </format>
    <format dxfId="335">
      <pivotArea dataOnly="0" labelOnly="1" fieldPosition="0">
        <references count="1">
          <reference field="3" count="0"/>
        </references>
      </pivotArea>
    </format>
    <format dxfId="334">
      <pivotArea dataOnly="0" labelOnly="1" fieldPosition="0">
        <references count="1">
          <reference field="3" count="0"/>
        </references>
      </pivotArea>
    </format>
    <format dxfId="333">
      <pivotArea dataOnly="0" labelOnly="1" fieldPosition="0">
        <references count="1">
          <reference field="3" count="0"/>
        </references>
      </pivotArea>
    </format>
    <format dxfId="332">
      <pivotArea dataOnly="0" labelOnly="1" fieldPosition="0">
        <references count="1">
          <reference field="4" count="0"/>
        </references>
      </pivotArea>
    </format>
    <format dxfId="331">
      <pivotArea dataOnly="0" labelOnly="1" fieldPosition="0">
        <references count="1">
          <reference field="4" count="0"/>
        </references>
      </pivotArea>
    </format>
    <format dxfId="330">
      <pivotArea dataOnly="0" labelOnly="1" fieldPosition="0">
        <references count="1">
          <reference field="4" count="0"/>
        </references>
      </pivotArea>
    </format>
    <format dxfId="329">
      <pivotArea dataOnly="0" labelOnly="1" fieldPosition="0">
        <references count="1">
          <reference field="3" count="0"/>
        </references>
      </pivotArea>
    </format>
    <format dxfId="328">
      <pivotArea dataOnly="0" labelOnly="1" fieldPosition="0">
        <references count="1">
          <reference field="4" count="0"/>
        </references>
      </pivotArea>
    </format>
    <format dxfId="327">
      <pivotArea dataOnly="0" labelOnly="1" fieldPosition="0">
        <references count="1">
          <reference field="4" count="0"/>
        </references>
      </pivotArea>
    </format>
    <format dxfId="326">
      <pivotArea dataOnly="0" labelOnly="1" fieldPosition="0">
        <references count="1">
          <reference field="4" count="0"/>
        </references>
      </pivotArea>
    </format>
    <format dxfId="325">
      <pivotArea dataOnly="0" labelOnly="1" outline="0" fieldPosition="0">
        <references count="1">
          <reference field="1" count="0"/>
        </references>
      </pivotArea>
    </format>
    <format dxfId="324">
      <pivotArea dataOnly="0" labelOnly="1" outline="0" fieldPosition="0">
        <references count="1">
          <reference field="1" count="0"/>
        </references>
      </pivotArea>
    </format>
    <format dxfId="323">
      <pivotArea dataOnly="0" labelOnly="1" fieldPosition="0">
        <references count="1">
          <reference field="2" count="0"/>
        </references>
      </pivotArea>
    </format>
    <format dxfId="322">
      <pivotArea dataOnly="0" labelOnly="1" fieldPosition="0">
        <references count="1">
          <reference field="2" count="0"/>
        </references>
      </pivotArea>
    </format>
    <format dxfId="321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СводнаяТаблица57" cacheId="5" applyNumberFormats="0" applyBorderFormats="0" applyFontFormats="0" applyPatternFormats="0" applyAlignmentFormats="0" applyWidthHeightFormats="1" dataCaption="Значения" updatedVersion="5" minRefreshableVersion="3" showDrill="0" itemPrintTitles="1" createdVersion="4" indent="0" outline="1" outlineData="1" multipleFieldFilters="0">
  <location ref="A371:A381" firstHeaderRow="1" firstDataRow="1" firstDataCol="1" rowPageCount="1" colPageCount="1"/>
  <pivotFields count="27">
    <pivotField showAll="0"/>
    <pivotField axis="axisPage" multipleItemSelectionAllowed="1" showAll="0">
      <items count="37">
        <item h="1" m="1" x="28"/>
        <item h="1" m="1" x="19"/>
        <item h="1" m="1" x="33"/>
        <item h="1" m="1" x="23"/>
        <item h="1" m="1" x="29"/>
        <item h="1" m="1" x="27"/>
        <item h="1" m="1" x="21"/>
        <item h="1" m="1" x="34"/>
        <item h="1" m="1" x="22"/>
        <item h="1" m="1" x="25"/>
        <item h="1" m="1" x="18"/>
        <item h="1" m="1" x="20"/>
        <item h="1" m="1" x="26"/>
        <item h="1" m="1" x="30"/>
        <item h="1" m="1" x="31"/>
        <item h="1" m="1" x="32"/>
        <item h="1" m="1" x="35"/>
        <item h="1" x="5"/>
        <item h="1" x="10"/>
        <item h="1" x="17"/>
        <item h="1" x="0"/>
        <item h="1" x="1"/>
        <item h="1" x="3"/>
        <item x="4"/>
        <item h="1" x="6"/>
        <item h="1" x="7"/>
        <item h="1" x="8"/>
        <item h="1" x="9"/>
        <item h="1" x="11"/>
        <item h="1" m="1" x="24"/>
        <item h="1" x="12"/>
        <item h="1" x="13"/>
        <item h="1" x="14"/>
        <item h="1" x="15"/>
        <item h="1" x="2"/>
        <item h="1" x="16"/>
        <item t="default"/>
      </items>
    </pivotField>
    <pivotField axis="axisRow" showAll="0">
      <items count="14">
        <item x="6"/>
        <item x="9"/>
        <item x="4"/>
        <item m="1" x="11"/>
        <item x="3"/>
        <item x="5"/>
        <item x="10"/>
        <item x="1"/>
        <item x="8"/>
        <item x="2"/>
        <item m="1" x="12"/>
        <item x="0"/>
        <item x="7"/>
        <item t="default"/>
      </items>
    </pivotField>
    <pivotField axis="axisRow" showAll="0">
      <items count="8">
        <item x="0"/>
        <item x="2"/>
        <item x="4"/>
        <item x="1"/>
        <item m="1" x="5"/>
        <item m="1" x="6"/>
        <item x="3"/>
        <item t="default"/>
      </items>
    </pivotField>
    <pivotField axis="axisRow" showAll="0">
      <items count="108">
        <item x="8"/>
        <item m="1" x="97"/>
        <item x="10"/>
        <item m="1" x="94"/>
        <item x="71"/>
        <item x="79"/>
        <item x="68"/>
        <item x="66"/>
        <item m="1" x="91"/>
        <item x="65"/>
        <item x="67"/>
        <item m="1" x="101"/>
        <item m="1" x="96"/>
        <item m="1" x="87"/>
        <item m="1" x="104"/>
        <item x="60"/>
        <item x="59"/>
        <item x="41"/>
        <item x="29"/>
        <item m="1" x="95"/>
        <item x="30"/>
        <item x="31"/>
        <item x="38"/>
        <item x="45"/>
        <item x="46"/>
        <item x="43"/>
        <item x="44"/>
        <item x="47"/>
        <item x="37"/>
        <item m="1" x="86"/>
        <item x="35"/>
        <item m="1" x="89"/>
        <item x="81"/>
        <item x="53"/>
        <item x="24"/>
        <item x="23"/>
        <item x="84"/>
        <item m="1" x="102"/>
        <item m="1" x="100"/>
        <item x="36"/>
        <item x="70"/>
        <item x="76"/>
        <item x="78"/>
        <item x="1"/>
        <item x="58"/>
        <item x="57"/>
        <item x="50"/>
        <item x="51"/>
        <item m="1" x="90"/>
        <item x="6"/>
        <item x="54"/>
        <item x="55"/>
        <item x="42"/>
        <item x="39"/>
        <item m="1" x="99"/>
        <item x="9"/>
        <item m="1" x="98"/>
        <item x="16"/>
        <item x="15"/>
        <item x="25"/>
        <item x="19"/>
        <item x="11"/>
        <item x="18"/>
        <item x="20"/>
        <item m="1" x="106"/>
        <item x="17"/>
        <item x="26"/>
        <item m="1" x="92"/>
        <item x="27"/>
        <item x="21"/>
        <item m="1" x="93"/>
        <item x="22"/>
        <item x="12"/>
        <item m="1" x="103"/>
        <item x="63"/>
        <item x="64"/>
        <item x="56"/>
        <item x="62"/>
        <item x="52"/>
        <item x="7"/>
        <item x="33"/>
        <item x="0"/>
        <item x="69"/>
        <item x="85"/>
        <item x="40"/>
        <item x="4"/>
        <item x="3"/>
        <item x="13"/>
        <item x="48"/>
        <item x="49"/>
        <item x="72"/>
        <item x="73"/>
        <item x="74"/>
        <item x="75"/>
        <item x="77"/>
        <item x="80"/>
        <item x="61"/>
        <item x="2"/>
        <item x="34"/>
        <item x="82"/>
        <item x="83"/>
        <item x="14"/>
        <item x="5"/>
        <item m="1" x="105"/>
        <item x="32"/>
        <item m="1" x="88"/>
        <item x="28"/>
        <item t="default"/>
      </items>
    </pivotField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</pivotFields>
  <rowFields count="3">
    <field x="2"/>
    <field x="3"/>
    <field x="4"/>
  </rowFields>
  <rowItems count="10">
    <i>
      <x v="2"/>
    </i>
    <i r="1">
      <x v="3"/>
    </i>
    <i r="2">
      <x v="80"/>
    </i>
    <i>
      <x v="8"/>
    </i>
    <i r="1">
      <x v="1"/>
    </i>
    <i r="2">
      <x v="24"/>
    </i>
    <i>
      <x v="9"/>
    </i>
    <i r="1">
      <x v="6"/>
    </i>
    <i r="2">
      <x v="85"/>
    </i>
    <i t="grand">
      <x/>
    </i>
  </rowItems>
  <colItems count="1">
    <i/>
  </colItems>
  <pageFields count="1">
    <pageField fld="1" hier="-1"/>
  </pageFields>
  <formats count="21">
    <format dxfId="362">
      <pivotArea dataOnly="0" labelOnly="1" fieldPosition="0">
        <references count="1">
          <reference field="2" count="0"/>
        </references>
      </pivotArea>
    </format>
    <format dxfId="361">
      <pivotArea dataOnly="0" labelOnly="1" fieldPosition="0">
        <references count="1">
          <reference field="2" count="0"/>
        </references>
      </pivotArea>
    </format>
    <format dxfId="360">
      <pivotArea dataOnly="0" labelOnly="1" fieldPosition="0">
        <references count="1">
          <reference field="2" count="0"/>
        </references>
      </pivotArea>
    </format>
    <format dxfId="359">
      <pivotArea dataOnly="0" labelOnly="1" grandRow="1" outline="0" fieldPosition="0"/>
    </format>
    <format dxfId="358">
      <pivotArea dataOnly="0" labelOnly="1" grandRow="1" outline="0" fieldPosition="0"/>
    </format>
    <format dxfId="357">
      <pivotArea dataOnly="0" labelOnly="1" grandRow="1" outline="0" fieldPosition="0"/>
    </format>
    <format dxfId="356">
      <pivotArea dataOnly="0" labelOnly="1" fieldPosition="0">
        <references count="1">
          <reference field="3" count="0"/>
        </references>
      </pivotArea>
    </format>
    <format dxfId="355">
      <pivotArea dataOnly="0" labelOnly="1" fieldPosition="0">
        <references count="1">
          <reference field="3" count="0"/>
        </references>
      </pivotArea>
    </format>
    <format dxfId="354">
      <pivotArea dataOnly="0" labelOnly="1" fieldPosition="0">
        <references count="1">
          <reference field="3" count="0"/>
        </references>
      </pivotArea>
    </format>
    <format dxfId="353">
      <pivotArea dataOnly="0" labelOnly="1" fieldPosition="0">
        <references count="1">
          <reference field="4" count="0"/>
        </references>
      </pivotArea>
    </format>
    <format dxfId="352">
      <pivotArea dataOnly="0" labelOnly="1" fieldPosition="0">
        <references count="1">
          <reference field="4" count="0"/>
        </references>
      </pivotArea>
    </format>
    <format dxfId="351">
      <pivotArea dataOnly="0" labelOnly="1" fieldPosition="0">
        <references count="1">
          <reference field="4" count="0"/>
        </references>
      </pivotArea>
    </format>
    <format dxfId="350">
      <pivotArea dataOnly="0" labelOnly="1" fieldPosition="0">
        <references count="1">
          <reference field="3" count="0"/>
        </references>
      </pivotArea>
    </format>
    <format dxfId="349">
      <pivotArea dataOnly="0" labelOnly="1" fieldPosition="0">
        <references count="1">
          <reference field="4" count="0"/>
        </references>
      </pivotArea>
    </format>
    <format dxfId="348">
      <pivotArea dataOnly="0" labelOnly="1" fieldPosition="0">
        <references count="1">
          <reference field="4" count="0"/>
        </references>
      </pivotArea>
    </format>
    <format dxfId="347">
      <pivotArea dataOnly="0" labelOnly="1" fieldPosition="0">
        <references count="1">
          <reference field="4" count="0"/>
        </references>
      </pivotArea>
    </format>
    <format dxfId="346">
      <pivotArea dataOnly="0" labelOnly="1" outline="0" fieldPosition="0">
        <references count="1">
          <reference field="1" count="0"/>
        </references>
      </pivotArea>
    </format>
    <format dxfId="345">
      <pivotArea dataOnly="0" labelOnly="1" outline="0" fieldPosition="0">
        <references count="1">
          <reference field="1" count="0"/>
        </references>
      </pivotArea>
    </format>
    <format dxfId="344">
      <pivotArea dataOnly="0" labelOnly="1" fieldPosition="0">
        <references count="1">
          <reference field="2" count="0"/>
        </references>
      </pivotArea>
    </format>
    <format dxfId="343">
      <pivotArea dataOnly="0" labelOnly="1" fieldPosition="0">
        <references count="1">
          <reference field="2" count="0"/>
        </references>
      </pivotArea>
    </format>
    <format dxfId="342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2" sourceName="2">
  <pivotTables>
    <pivotTable tabId="6" name="СводнаяТаблица2"/>
    <pivotTable tabId="6" name="СводнаяТаблица1"/>
  </pivotTables>
  <data>
    <tabular pivotCacheId="1" showMissing="0">
      <items count="36">
        <i x="5" s="1"/>
        <i x="8" s="1"/>
        <i x="3" s="1"/>
        <i x="12" s="1"/>
        <i x="7" s="1"/>
        <i x="0" s="1"/>
        <i x="2" s="1"/>
        <i x="9" s="1"/>
        <i x="6" s="1"/>
        <i x="17" s="1"/>
        <i x="10" s="1"/>
        <i x="11" s="1"/>
        <i x="14" s="1"/>
        <i x="15" s="1"/>
        <i x="16" s="1"/>
        <i x="1" s="1"/>
        <i x="13" s="1"/>
        <i x="4" s="1"/>
        <i x="28" s="1" nd="1"/>
        <i x="19" s="1" nd="1"/>
        <i x="33" s="1" nd="1"/>
        <i x="23" s="1" nd="1"/>
        <i x="29" s="1" nd="1"/>
        <i x="27" s="1" nd="1"/>
        <i x="21" s="1" nd="1"/>
        <i x="34" s="1" nd="1"/>
        <i x="22" s="1" nd="1"/>
        <i x="25" s="1" nd="1"/>
        <i x="18" s="1" nd="1"/>
        <i x="20" s="1" nd="1"/>
        <i x="26" s="1" nd="1"/>
        <i x="30" s="1" nd="1"/>
        <i x="24" s="1" nd="1"/>
        <i x="31" s="1" nd="1"/>
        <i x="32" s="1" nd="1"/>
        <i x="35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2" cache="Срез_2" caption="Выбор муниципального образования" columnCount="6" rowHeight="144000"/>
</slic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7" Type="http://schemas.microsoft.com/office/2007/relationships/slicer" Target="../slicers/slicer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10.xml"/><Relationship Id="rId13" Type="http://schemas.openxmlformats.org/officeDocument/2006/relationships/pivotTable" Target="../pivotTables/pivotTable15.xml"/><Relationship Id="rId18" Type="http://schemas.openxmlformats.org/officeDocument/2006/relationships/pivotTable" Target="../pivotTables/pivotTable20.xml"/><Relationship Id="rId26" Type="http://schemas.openxmlformats.org/officeDocument/2006/relationships/pivotTable" Target="../pivotTables/pivotTable28.xml"/><Relationship Id="rId3" Type="http://schemas.openxmlformats.org/officeDocument/2006/relationships/pivotTable" Target="../pivotTables/pivotTable5.xml"/><Relationship Id="rId21" Type="http://schemas.openxmlformats.org/officeDocument/2006/relationships/pivotTable" Target="../pivotTables/pivotTable23.xml"/><Relationship Id="rId34" Type="http://schemas.openxmlformats.org/officeDocument/2006/relationships/pivotTable" Target="../pivotTables/pivotTable36.xml"/><Relationship Id="rId7" Type="http://schemas.openxmlformats.org/officeDocument/2006/relationships/pivotTable" Target="../pivotTables/pivotTable9.xml"/><Relationship Id="rId12" Type="http://schemas.openxmlformats.org/officeDocument/2006/relationships/pivotTable" Target="../pivotTables/pivotTable14.xml"/><Relationship Id="rId17" Type="http://schemas.openxmlformats.org/officeDocument/2006/relationships/pivotTable" Target="../pivotTables/pivotTable19.xml"/><Relationship Id="rId25" Type="http://schemas.openxmlformats.org/officeDocument/2006/relationships/pivotTable" Target="../pivotTables/pivotTable27.xml"/><Relationship Id="rId33" Type="http://schemas.openxmlformats.org/officeDocument/2006/relationships/pivotTable" Target="../pivotTables/pivotTable35.xml"/><Relationship Id="rId2" Type="http://schemas.openxmlformats.org/officeDocument/2006/relationships/pivotTable" Target="../pivotTables/pivotTable4.xml"/><Relationship Id="rId16" Type="http://schemas.openxmlformats.org/officeDocument/2006/relationships/pivotTable" Target="../pivotTables/pivotTable18.xml"/><Relationship Id="rId20" Type="http://schemas.openxmlformats.org/officeDocument/2006/relationships/pivotTable" Target="../pivotTables/pivotTable22.xml"/><Relationship Id="rId29" Type="http://schemas.openxmlformats.org/officeDocument/2006/relationships/pivotTable" Target="../pivotTables/pivotTable31.xml"/><Relationship Id="rId1" Type="http://schemas.openxmlformats.org/officeDocument/2006/relationships/pivotTable" Target="../pivotTables/pivotTable3.xml"/><Relationship Id="rId6" Type="http://schemas.openxmlformats.org/officeDocument/2006/relationships/pivotTable" Target="../pivotTables/pivotTable8.xml"/><Relationship Id="rId11" Type="http://schemas.openxmlformats.org/officeDocument/2006/relationships/pivotTable" Target="../pivotTables/pivotTable13.xml"/><Relationship Id="rId24" Type="http://schemas.openxmlformats.org/officeDocument/2006/relationships/pivotTable" Target="../pivotTables/pivotTable26.xml"/><Relationship Id="rId32" Type="http://schemas.openxmlformats.org/officeDocument/2006/relationships/pivotTable" Target="../pivotTables/pivotTable34.xml"/><Relationship Id="rId37" Type="http://schemas.openxmlformats.org/officeDocument/2006/relationships/printerSettings" Target="../printerSettings/printerSettings3.bin"/><Relationship Id="rId5" Type="http://schemas.openxmlformats.org/officeDocument/2006/relationships/pivotTable" Target="../pivotTables/pivotTable7.xml"/><Relationship Id="rId15" Type="http://schemas.openxmlformats.org/officeDocument/2006/relationships/pivotTable" Target="../pivotTables/pivotTable17.xml"/><Relationship Id="rId23" Type="http://schemas.openxmlformats.org/officeDocument/2006/relationships/pivotTable" Target="../pivotTables/pivotTable25.xml"/><Relationship Id="rId28" Type="http://schemas.openxmlformats.org/officeDocument/2006/relationships/pivotTable" Target="../pivotTables/pivotTable30.xml"/><Relationship Id="rId36" Type="http://schemas.openxmlformats.org/officeDocument/2006/relationships/pivotTable" Target="../pivotTables/pivotTable38.xml"/><Relationship Id="rId10" Type="http://schemas.openxmlformats.org/officeDocument/2006/relationships/pivotTable" Target="../pivotTables/pivotTable12.xml"/><Relationship Id="rId19" Type="http://schemas.openxmlformats.org/officeDocument/2006/relationships/pivotTable" Target="../pivotTables/pivotTable21.xml"/><Relationship Id="rId31" Type="http://schemas.openxmlformats.org/officeDocument/2006/relationships/pivotTable" Target="../pivotTables/pivotTable33.xml"/><Relationship Id="rId4" Type="http://schemas.openxmlformats.org/officeDocument/2006/relationships/pivotTable" Target="../pivotTables/pivotTable6.xml"/><Relationship Id="rId9" Type="http://schemas.openxmlformats.org/officeDocument/2006/relationships/pivotTable" Target="../pivotTables/pivotTable11.xml"/><Relationship Id="rId14" Type="http://schemas.openxmlformats.org/officeDocument/2006/relationships/pivotTable" Target="../pivotTables/pivotTable16.xml"/><Relationship Id="rId22" Type="http://schemas.openxmlformats.org/officeDocument/2006/relationships/pivotTable" Target="../pivotTables/pivotTable24.xml"/><Relationship Id="rId27" Type="http://schemas.openxmlformats.org/officeDocument/2006/relationships/pivotTable" Target="../pivotTables/pivotTable29.xml"/><Relationship Id="rId30" Type="http://schemas.openxmlformats.org/officeDocument/2006/relationships/pivotTable" Target="../pivotTables/pivotTable32.xml"/><Relationship Id="rId35" Type="http://schemas.openxmlformats.org/officeDocument/2006/relationships/pivotTable" Target="../pivotTables/pivotTable3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2:AB93"/>
  <sheetViews>
    <sheetView view="pageBreakPreview" zoomScale="85" zoomScaleNormal="85" zoomScaleSheetLayoutView="85" workbookViewId="0">
      <pane xSplit="5" ySplit="7" topLeftCell="F8" activePane="bottomRight" state="frozenSplit"/>
      <selection pane="topRight" activeCell="T1" sqref="T1"/>
      <selection pane="bottomLeft" activeCell="A17" sqref="A17"/>
      <selection pane="bottomRight" activeCell="A3" sqref="A3:H11"/>
    </sheetView>
  </sheetViews>
  <sheetFormatPr defaultColWidth="9.140625" defaultRowHeight="12" outlineLevelRow="1" outlineLevelCol="1" x14ac:dyDescent="0.25"/>
  <cols>
    <col min="1" max="1" width="4.7109375" style="14" customWidth="1"/>
    <col min="2" max="3" width="13.140625" style="14" customWidth="1"/>
    <col min="4" max="4" width="12.42578125" style="14" customWidth="1" outlineLevel="1"/>
    <col min="5" max="5" width="26.28515625" style="5" customWidth="1"/>
    <col min="6" max="6" width="13.42578125" style="17" customWidth="1" outlineLevel="1"/>
    <col min="7" max="7" width="17" style="17" customWidth="1" outlineLevel="1"/>
    <col min="8" max="8" width="14.42578125" style="17" customWidth="1" outlineLevel="1"/>
    <col min="9" max="9" width="13.42578125" style="14" customWidth="1" outlineLevel="1"/>
    <col min="10" max="10" width="11.7109375" style="14" customWidth="1"/>
    <col min="11" max="11" width="11.28515625" style="17" customWidth="1" outlineLevel="1"/>
    <col min="12" max="12" width="11.7109375" style="20" customWidth="1" outlineLevel="1"/>
    <col min="13" max="14" width="11.28515625" style="20" customWidth="1" outlineLevel="1"/>
    <col min="15" max="15" width="12" style="20" customWidth="1" outlineLevel="1"/>
    <col min="16" max="16" width="10.42578125" style="20" customWidth="1" outlineLevel="1"/>
    <col min="17" max="17" width="11.7109375" style="20" customWidth="1" outlineLevel="1"/>
    <col min="18" max="19" width="11.28515625" style="20" customWidth="1" outlineLevel="1"/>
    <col min="20" max="20" width="12" style="20" customWidth="1" outlineLevel="1"/>
    <col min="21" max="21" width="10.7109375" style="20" customWidth="1" outlineLevel="1"/>
    <col min="22" max="22" width="11.7109375" style="20" customWidth="1" outlineLevel="1"/>
    <col min="23" max="23" width="11.28515625" style="20" customWidth="1" outlineLevel="1"/>
    <col min="24" max="25" width="11.42578125" style="20" customWidth="1" outlineLevel="1"/>
    <col min="26" max="26" width="49.140625" style="1" bestFit="1" customWidth="1"/>
    <col min="27" max="27" width="27.42578125" style="2" customWidth="1"/>
    <col min="28" max="28" width="44.42578125" style="2" customWidth="1"/>
    <col min="29" max="16384" width="9.140625" style="2"/>
  </cols>
  <sheetData>
    <row r="2" spans="1:27" ht="58.5" customHeight="1" x14ac:dyDescent="0.25">
      <c r="A2" s="116" t="s">
        <v>153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</row>
    <row r="3" spans="1:27" x14ac:dyDescent="0.25">
      <c r="A3" s="117"/>
      <c r="B3" s="117"/>
      <c r="C3" s="117"/>
      <c r="D3" s="117"/>
      <c r="E3" s="117"/>
      <c r="F3" s="16"/>
      <c r="G3" s="16"/>
      <c r="H3" s="16"/>
      <c r="I3" s="3"/>
      <c r="J3" s="3"/>
      <c r="K3" s="16"/>
      <c r="L3" s="18"/>
      <c r="M3" s="18">
        <f>SUBTOTAL(109,M8:M94)</f>
        <v>14735259.800000001</v>
      </c>
      <c r="N3" s="18"/>
      <c r="O3" s="18"/>
      <c r="P3" s="18"/>
      <c r="Q3" s="18"/>
      <c r="R3" s="18">
        <f>SUBTOTAL(109,R8:R94)</f>
        <v>13342556.700000005</v>
      </c>
      <c r="S3" s="18"/>
      <c r="T3" s="18"/>
      <c r="U3" s="18"/>
      <c r="V3" s="16"/>
      <c r="W3" s="18">
        <f>SUBTOTAL(109,W8:W94)</f>
        <v>11952150.700000001</v>
      </c>
      <c r="X3" s="19"/>
      <c r="Y3" s="19"/>
      <c r="Z3" s="33"/>
      <c r="AA3" s="33" t="s">
        <v>55</v>
      </c>
    </row>
    <row r="4" spans="1:27" s="4" customFormat="1" ht="45" customHeight="1" x14ac:dyDescent="0.25">
      <c r="A4" s="118" t="s">
        <v>0</v>
      </c>
      <c r="B4" s="112" t="s">
        <v>2</v>
      </c>
      <c r="C4" s="112" t="s">
        <v>283</v>
      </c>
      <c r="D4" s="114" t="s">
        <v>3</v>
      </c>
      <c r="E4" s="119" t="s">
        <v>1</v>
      </c>
      <c r="F4" s="112" t="s">
        <v>20</v>
      </c>
      <c r="G4" s="112" t="s">
        <v>21</v>
      </c>
      <c r="H4" s="110" t="s">
        <v>4</v>
      </c>
      <c r="I4" s="110" t="s">
        <v>5</v>
      </c>
      <c r="J4" s="110" t="s">
        <v>22</v>
      </c>
      <c r="K4" s="120" t="s">
        <v>6</v>
      </c>
      <c r="L4" s="120"/>
      <c r="M4" s="120"/>
      <c r="N4" s="120"/>
      <c r="O4" s="120"/>
      <c r="P4" s="120" t="s">
        <v>7</v>
      </c>
      <c r="Q4" s="120"/>
      <c r="R4" s="120"/>
      <c r="S4" s="120"/>
      <c r="T4" s="120"/>
      <c r="U4" s="120" t="s">
        <v>8</v>
      </c>
      <c r="V4" s="120"/>
      <c r="W4" s="120"/>
      <c r="X4" s="120"/>
      <c r="Y4" s="120"/>
      <c r="Z4" s="114" t="s">
        <v>9</v>
      </c>
      <c r="AA4" s="114" t="s">
        <v>77</v>
      </c>
    </row>
    <row r="5" spans="1:27" s="4" customFormat="1" ht="45" customHeight="1" x14ac:dyDescent="0.25">
      <c r="A5" s="118"/>
      <c r="B5" s="113"/>
      <c r="C5" s="113"/>
      <c r="D5" s="115"/>
      <c r="E5" s="119"/>
      <c r="F5" s="113"/>
      <c r="G5" s="113"/>
      <c r="H5" s="111"/>
      <c r="I5" s="111"/>
      <c r="J5" s="111"/>
      <c r="K5" s="27" t="s">
        <v>10</v>
      </c>
      <c r="L5" s="28" t="s">
        <v>13</v>
      </c>
      <c r="M5" s="29" t="s">
        <v>11</v>
      </c>
      <c r="N5" s="25" t="s">
        <v>12</v>
      </c>
      <c r="O5" s="26" t="s">
        <v>14</v>
      </c>
      <c r="P5" s="27" t="s">
        <v>10</v>
      </c>
      <c r="Q5" s="28" t="s">
        <v>13</v>
      </c>
      <c r="R5" s="29" t="s">
        <v>11</v>
      </c>
      <c r="S5" s="30" t="s">
        <v>12</v>
      </c>
      <c r="T5" s="31" t="s">
        <v>14</v>
      </c>
      <c r="U5" s="27" t="s">
        <v>10</v>
      </c>
      <c r="V5" s="28" t="s">
        <v>13</v>
      </c>
      <c r="W5" s="29" t="s">
        <v>11</v>
      </c>
      <c r="X5" s="29" t="s">
        <v>12</v>
      </c>
      <c r="Y5" s="26" t="s">
        <v>14</v>
      </c>
      <c r="Z5" s="115"/>
      <c r="AA5" s="115"/>
    </row>
    <row r="6" spans="1:27" s="4" customFormat="1" ht="11.25" x14ac:dyDescent="0.25">
      <c r="A6" s="109" t="s">
        <v>273</v>
      </c>
      <c r="B6" s="109"/>
      <c r="C6" s="109"/>
      <c r="D6" s="109"/>
      <c r="E6" s="109"/>
      <c r="F6" s="109"/>
      <c r="G6" s="109"/>
      <c r="H6" s="43">
        <f t="shared" ref="H6:Y6" si="0">SUM(H8:H93)</f>
        <v>160721754.90000004</v>
      </c>
      <c r="I6" s="43">
        <f t="shared" si="0"/>
        <v>128504699.09999999</v>
      </c>
      <c r="J6" s="43">
        <f t="shared" si="0"/>
        <v>84325724.600000024</v>
      </c>
      <c r="K6" s="43">
        <f t="shared" si="0"/>
        <v>34521963.100000016</v>
      </c>
      <c r="L6" s="43">
        <f t="shared" si="0"/>
        <v>580539.9</v>
      </c>
      <c r="M6" s="43">
        <f t="shared" si="0"/>
        <v>14735259.800000001</v>
      </c>
      <c r="N6" s="43">
        <f t="shared" si="0"/>
        <v>915730.3</v>
      </c>
      <c r="O6" s="43">
        <f t="shared" si="0"/>
        <v>18290433.099999998</v>
      </c>
      <c r="P6" s="43">
        <f t="shared" si="0"/>
        <v>23559920.300000004</v>
      </c>
      <c r="Q6" s="43">
        <f t="shared" si="0"/>
        <v>287167.8</v>
      </c>
      <c r="R6" s="43">
        <f t="shared" si="0"/>
        <v>13342556.700000005</v>
      </c>
      <c r="S6" s="43">
        <f t="shared" si="0"/>
        <v>574143.69999999995</v>
      </c>
      <c r="T6" s="43">
        <f t="shared" si="0"/>
        <v>9356052.0999999996</v>
      </c>
      <c r="U6" s="43">
        <f t="shared" si="0"/>
        <v>26243841.200000003</v>
      </c>
      <c r="V6" s="43">
        <f t="shared" si="0"/>
        <v>353961.80000000005</v>
      </c>
      <c r="W6" s="43">
        <f t="shared" si="0"/>
        <v>11952150.700000001</v>
      </c>
      <c r="X6" s="43">
        <f t="shared" si="0"/>
        <v>698286.10000000033</v>
      </c>
      <c r="Y6" s="43">
        <f t="shared" si="0"/>
        <v>13239442.6</v>
      </c>
      <c r="Z6" s="43"/>
      <c r="AA6" s="43"/>
    </row>
    <row r="7" spans="1:27" s="4" customFormat="1" ht="11.25" x14ac:dyDescent="0.25">
      <c r="A7" s="15" t="s">
        <v>56</v>
      </c>
      <c r="B7" s="15" t="s">
        <v>17</v>
      </c>
      <c r="C7" s="15" t="s">
        <v>57</v>
      </c>
      <c r="D7" s="15" t="s">
        <v>58</v>
      </c>
      <c r="E7" s="15" t="s">
        <v>59</v>
      </c>
      <c r="F7" s="15" t="s">
        <v>60</v>
      </c>
      <c r="G7" s="15" t="s">
        <v>38</v>
      </c>
      <c r="H7" s="15" t="s">
        <v>39</v>
      </c>
      <c r="I7" s="15" t="s">
        <v>40</v>
      </c>
      <c r="J7" s="15" t="s">
        <v>41</v>
      </c>
      <c r="K7" s="15" t="s">
        <v>61</v>
      </c>
      <c r="L7" s="15" t="s">
        <v>62</v>
      </c>
      <c r="M7" s="15" t="s">
        <v>63</v>
      </c>
      <c r="N7" s="15" t="s">
        <v>64</v>
      </c>
      <c r="O7" s="15" t="s">
        <v>65</v>
      </c>
      <c r="P7" s="15" t="s">
        <v>66</v>
      </c>
      <c r="Q7" s="15" t="s">
        <v>67</v>
      </c>
      <c r="R7" s="15" t="s">
        <v>68</v>
      </c>
      <c r="S7" s="15" t="s">
        <v>69</v>
      </c>
      <c r="T7" s="15" t="s">
        <v>70</v>
      </c>
      <c r="U7" s="15" t="s">
        <v>71</v>
      </c>
      <c r="V7" s="15" t="s">
        <v>72</v>
      </c>
      <c r="W7" s="15" t="s">
        <v>73</v>
      </c>
      <c r="X7" s="15" t="s">
        <v>74</v>
      </c>
      <c r="Y7" s="15" t="s">
        <v>154</v>
      </c>
      <c r="Z7" s="15" t="s">
        <v>155</v>
      </c>
      <c r="AA7" s="15" t="s">
        <v>284</v>
      </c>
    </row>
    <row r="8" spans="1:27" s="8" customFormat="1" ht="90" outlineLevel="1" x14ac:dyDescent="0.25">
      <c r="A8" s="71">
        <v>1</v>
      </c>
      <c r="B8" s="34" t="s">
        <v>319</v>
      </c>
      <c r="C8" s="34" t="s">
        <v>385</v>
      </c>
      <c r="D8" s="34" t="s">
        <v>19</v>
      </c>
      <c r="E8" s="72" t="s">
        <v>26</v>
      </c>
      <c r="F8" s="34" t="s">
        <v>27</v>
      </c>
      <c r="G8" s="24" t="s">
        <v>340</v>
      </c>
      <c r="H8" s="6">
        <v>18140410.600000001</v>
      </c>
      <c r="I8" s="13">
        <v>9590089.1000000015</v>
      </c>
      <c r="J8" s="13">
        <f>K8+P8+U8</f>
        <v>7031565.4000000004</v>
      </c>
      <c r="K8" s="7">
        <f>L8+M8+N8+O8</f>
        <v>2300679</v>
      </c>
      <c r="L8" s="7">
        <v>0</v>
      </c>
      <c r="M8" s="6">
        <v>2300679</v>
      </c>
      <c r="N8" s="6">
        <v>0</v>
      </c>
      <c r="O8" s="6">
        <v>0</v>
      </c>
      <c r="P8" s="7">
        <f>Q8+R8+S8+T8</f>
        <v>2342322.5</v>
      </c>
      <c r="Q8" s="7">
        <v>0</v>
      </c>
      <c r="R8" s="6">
        <v>2342322.5</v>
      </c>
      <c r="S8" s="6">
        <v>0</v>
      </c>
      <c r="T8" s="6">
        <v>0</v>
      </c>
      <c r="U8" s="7">
        <f>V8+W8+X8+Y8</f>
        <v>2388563.9</v>
      </c>
      <c r="V8" s="7">
        <v>0</v>
      </c>
      <c r="W8" s="6">
        <v>2388563.9</v>
      </c>
      <c r="X8" s="6">
        <v>0</v>
      </c>
      <c r="Y8" s="6">
        <v>0</v>
      </c>
      <c r="Z8" s="73" t="s">
        <v>76</v>
      </c>
      <c r="AA8" s="73"/>
    </row>
    <row r="9" spans="1:27" s="8" customFormat="1" ht="199.5" customHeight="1" outlineLevel="1" x14ac:dyDescent="0.25">
      <c r="A9" s="37">
        <f t="shared" ref="A9:A14" si="1">A8+1</f>
        <v>2</v>
      </c>
      <c r="B9" s="34" t="s">
        <v>325</v>
      </c>
      <c r="C9" s="34" t="s">
        <v>274</v>
      </c>
      <c r="D9" s="21" t="s">
        <v>15</v>
      </c>
      <c r="E9" s="72" t="s">
        <v>109</v>
      </c>
      <c r="F9" s="39" t="s">
        <v>110</v>
      </c>
      <c r="G9" s="74" t="s">
        <v>344</v>
      </c>
      <c r="H9" s="6">
        <v>34000</v>
      </c>
      <c r="I9" s="13">
        <v>34000</v>
      </c>
      <c r="J9" s="13">
        <f>K9+P9+U9</f>
        <v>34000</v>
      </c>
      <c r="K9" s="7">
        <f t="shared" ref="K9" si="2">L9+M9+N9+O9</f>
        <v>34000</v>
      </c>
      <c r="L9" s="6">
        <v>0</v>
      </c>
      <c r="M9" s="6">
        <v>34000</v>
      </c>
      <c r="N9" s="6">
        <v>0</v>
      </c>
      <c r="O9" s="6">
        <v>0</v>
      </c>
      <c r="P9" s="7">
        <f t="shared" ref="P9" si="3">Q9+R9+S9+T9</f>
        <v>0</v>
      </c>
      <c r="Q9" s="7">
        <v>0</v>
      </c>
      <c r="R9" s="7">
        <v>0</v>
      </c>
      <c r="S9" s="7">
        <v>0</v>
      </c>
      <c r="T9" s="7">
        <v>0</v>
      </c>
      <c r="U9" s="7">
        <f t="shared" ref="U9" si="4">V9+W9+X9+Y9</f>
        <v>0</v>
      </c>
      <c r="V9" s="7">
        <v>0</v>
      </c>
      <c r="W9" s="7">
        <v>0</v>
      </c>
      <c r="X9" s="7">
        <v>0</v>
      </c>
      <c r="Y9" s="7">
        <v>0</v>
      </c>
      <c r="Z9" s="40" t="s">
        <v>132</v>
      </c>
      <c r="AA9" s="40" t="s">
        <v>346</v>
      </c>
    </row>
    <row r="10" spans="1:27" s="8" customFormat="1" ht="96" customHeight="1" outlineLevel="1" x14ac:dyDescent="0.25">
      <c r="A10" s="37">
        <f t="shared" si="1"/>
        <v>3</v>
      </c>
      <c r="B10" s="34" t="s">
        <v>342</v>
      </c>
      <c r="C10" s="34" t="s">
        <v>274</v>
      </c>
      <c r="D10" s="21" t="s">
        <v>18</v>
      </c>
      <c r="E10" s="72" t="s">
        <v>345</v>
      </c>
      <c r="F10" s="34" t="s">
        <v>343</v>
      </c>
      <c r="G10" s="24" t="s">
        <v>341</v>
      </c>
      <c r="H10" s="6">
        <v>2724562</v>
      </c>
      <c r="I10" s="13">
        <v>2724561.5</v>
      </c>
      <c r="J10" s="13">
        <f t="shared" ref="J10:J12" si="5">K10+P10+U10</f>
        <v>1688569.4</v>
      </c>
      <c r="K10" s="7">
        <f t="shared" ref="K10:K12" si="6">L10+M10+N10+O10</f>
        <v>400000</v>
      </c>
      <c r="L10" s="6">
        <v>0</v>
      </c>
      <c r="M10" s="6">
        <v>400000</v>
      </c>
      <c r="N10" s="6">
        <v>0</v>
      </c>
      <c r="O10" s="6">
        <v>0</v>
      </c>
      <c r="P10" s="7">
        <f t="shared" ref="P10:P12" si="7">Q10+R10+S10+T10</f>
        <v>600000</v>
      </c>
      <c r="Q10" s="7">
        <v>0</v>
      </c>
      <c r="R10" s="7">
        <v>600000</v>
      </c>
      <c r="S10" s="7">
        <v>0</v>
      </c>
      <c r="T10" s="7">
        <v>0</v>
      </c>
      <c r="U10" s="7">
        <f t="shared" ref="U10:U12" si="8">V10+W10+X10+Y10</f>
        <v>688569.4</v>
      </c>
      <c r="V10" s="7">
        <v>0</v>
      </c>
      <c r="W10" s="7">
        <v>688569.4</v>
      </c>
      <c r="X10" s="7">
        <v>0</v>
      </c>
      <c r="Y10" s="7">
        <v>0</v>
      </c>
      <c r="Z10" s="35" t="s">
        <v>347</v>
      </c>
      <c r="AA10" s="73" t="s">
        <v>348</v>
      </c>
    </row>
    <row r="11" spans="1:27" s="8" customFormat="1" ht="96" customHeight="1" outlineLevel="1" x14ac:dyDescent="0.25">
      <c r="A11" s="37">
        <f t="shared" si="1"/>
        <v>4</v>
      </c>
      <c r="B11" s="34" t="s">
        <v>316</v>
      </c>
      <c r="C11" s="34" t="s">
        <v>386</v>
      </c>
      <c r="D11" s="21" t="s">
        <v>372</v>
      </c>
      <c r="E11" s="72" t="s">
        <v>365</v>
      </c>
      <c r="F11" s="34" t="s">
        <v>366</v>
      </c>
      <c r="G11" s="24" t="s">
        <v>407</v>
      </c>
      <c r="H11" s="6">
        <v>23373854.5</v>
      </c>
      <c r="I11" s="13">
        <f>J11</f>
        <v>13302941</v>
      </c>
      <c r="J11" s="13">
        <f t="shared" si="5"/>
        <v>13302941</v>
      </c>
      <c r="K11" s="7">
        <f t="shared" si="6"/>
        <v>13302941</v>
      </c>
      <c r="L11" s="6">
        <v>0</v>
      </c>
      <c r="M11" s="6">
        <v>0</v>
      </c>
      <c r="N11" s="6">
        <v>0</v>
      </c>
      <c r="O11" s="6">
        <v>13302941</v>
      </c>
      <c r="P11" s="7">
        <f t="shared" si="7"/>
        <v>0</v>
      </c>
      <c r="Q11" s="7">
        <v>0</v>
      </c>
      <c r="R11" s="7">
        <v>0</v>
      </c>
      <c r="S11" s="7">
        <v>0</v>
      </c>
      <c r="T11" s="7">
        <v>0</v>
      </c>
      <c r="U11" s="7">
        <f t="shared" si="8"/>
        <v>0</v>
      </c>
      <c r="V11" s="7">
        <v>0</v>
      </c>
      <c r="W11" s="7">
        <v>0</v>
      </c>
      <c r="X11" s="7">
        <v>0</v>
      </c>
      <c r="Y11" s="7">
        <v>0</v>
      </c>
      <c r="Z11" s="35" t="s">
        <v>367</v>
      </c>
      <c r="AA11" s="73" t="s">
        <v>368</v>
      </c>
    </row>
    <row r="12" spans="1:27" s="8" customFormat="1" ht="96" customHeight="1" outlineLevel="1" x14ac:dyDescent="0.25">
      <c r="A12" s="37">
        <f t="shared" si="1"/>
        <v>5</v>
      </c>
      <c r="B12" s="34" t="s">
        <v>327</v>
      </c>
      <c r="C12" s="34" t="s">
        <v>386</v>
      </c>
      <c r="D12" s="21" t="s">
        <v>372</v>
      </c>
      <c r="E12" s="72" t="s">
        <v>369</v>
      </c>
      <c r="F12" s="34" t="s">
        <v>370</v>
      </c>
      <c r="G12" s="24" t="s">
        <v>406</v>
      </c>
      <c r="H12" s="6">
        <v>1654820</v>
      </c>
      <c r="I12" s="13">
        <f>J12</f>
        <v>391755</v>
      </c>
      <c r="J12" s="13">
        <f t="shared" si="5"/>
        <v>391755</v>
      </c>
      <c r="K12" s="7">
        <f t="shared" si="6"/>
        <v>391755</v>
      </c>
      <c r="L12" s="6">
        <v>0</v>
      </c>
      <c r="M12" s="6">
        <v>0</v>
      </c>
      <c r="N12" s="6">
        <v>0</v>
      </c>
      <c r="O12" s="6">
        <v>391755</v>
      </c>
      <c r="P12" s="7">
        <f t="shared" si="7"/>
        <v>0</v>
      </c>
      <c r="Q12" s="7">
        <v>0</v>
      </c>
      <c r="R12" s="7">
        <v>0</v>
      </c>
      <c r="S12" s="7">
        <v>0</v>
      </c>
      <c r="T12" s="7">
        <v>0</v>
      </c>
      <c r="U12" s="7">
        <f t="shared" si="8"/>
        <v>0</v>
      </c>
      <c r="V12" s="7">
        <v>0</v>
      </c>
      <c r="W12" s="7">
        <v>0</v>
      </c>
      <c r="X12" s="7">
        <v>0</v>
      </c>
      <c r="Y12" s="7">
        <v>0</v>
      </c>
      <c r="Z12" s="35" t="s">
        <v>371</v>
      </c>
      <c r="AA12" s="73" t="s">
        <v>368</v>
      </c>
    </row>
    <row r="13" spans="1:27" s="8" customFormat="1" ht="101.25" outlineLevel="1" x14ac:dyDescent="0.25">
      <c r="A13" s="37">
        <f t="shared" si="1"/>
        <v>6</v>
      </c>
      <c r="B13" s="21" t="s">
        <v>312</v>
      </c>
      <c r="C13" s="21" t="s">
        <v>275</v>
      </c>
      <c r="D13" s="21" t="s">
        <v>15</v>
      </c>
      <c r="E13" s="35" t="s">
        <v>391</v>
      </c>
      <c r="F13" s="34" t="s">
        <v>392</v>
      </c>
      <c r="G13" s="24" t="s">
        <v>408</v>
      </c>
      <c r="H13" s="21">
        <v>323805.40000000002</v>
      </c>
      <c r="I13" s="21">
        <v>176008.1</v>
      </c>
      <c r="J13" s="13">
        <f t="shared" ref="J13:J50" si="9">K13+P13+U13</f>
        <v>176008.1</v>
      </c>
      <c r="K13" s="7">
        <f t="shared" ref="K13:K50" si="10">L13+M13+N13+O13</f>
        <v>176008.1</v>
      </c>
      <c r="L13" s="7">
        <v>0</v>
      </c>
      <c r="M13" s="6">
        <v>176008.1</v>
      </c>
      <c r="N13" s="6">
        <v>0</v>
      </c>
      <c r="O13" s="6">
        <v>0</v>
      </c>
      <c r="P13" s="7">
        <f t="shared" ref="P13:P50" si="11">Q13+R13+S13+T13</f>
        <v>0</v>
      </c>
      <c r="Q13" s="7">
        <v>0</v>
      </c>
      <c r="R13" s="6">
        <v>0</v>
      </c>
      <c r="S13" s="6">
        <v>0</v>
      </c>
      <c r="T13" s="6">
        <v>0</v>
      </c>
      <c r="U13" s="7">
        <f t="shared" ref="U13:U50" si="12">V13+W13+X13+Y13</f>
        <v>0</v>
      </c>
      <c r="V13" s="7">
        <v>0</v>
      </c>
      <c r="W13" s="6">
        <v>0</v>
      </c>
      <c r="X13" s="6">
        <v>0</v>
      </c>
      <c r="Y13" s="6">
        <v>0</v>
      </c>
      <c r="Z13" s="35" t="s">
        <v>78</v>
      </c>
      <c r="AA13" s="35"/>
    </row>
    <row r="14" spans="1:27" s="8" customFormat="1" ht="90" outlineLevel="1" x14ac:dyDescent="0.25">
      <c r="A14" s="37">
        <f t="shared" si="1"/>
        <v>7</v>
      </c>
      <c r="B14" s="23" t="s">
        <v>321</v>
      </c>
      <c r="C14" s="21" t="s">
        <v>275</v>
      </c>
      <c r="D14" s="21" t="s">
        <v>15</v>
      </c>
      <c r="E14" s="32" t="s">
        <v>30</v>
      </c>
      <c r="F14" s="24" t="s">
        <v>393</v>
      </c>
      <c r="G14" s="41" t="s">
        <v>409</v>
      </c>
      <c r="H14" s="21">
        <v>595399.80000000005</v>
      </c>
      <c r="I14" s="21">
        <v>354210.7</v>
      </c>
      <c r="J14" s="13">
        <f t="shared" si="9"/>
        <v>354210.7</v>
      </c>
      <c r="K14" s="7">
        <f t="shared" si="10"/>
        <v>259210.7</v>
      </c>
      <c r="L14" s="7">
        <v>0</v>
      </c>
      <c r="M14" s="6">
        <v>259210.7</v>
      </c>
      <c r="N14" s="6">
        <v>0</v>
      </c>
      <c r="O14" s="6">
        <v>0</v>
      </c>
      <c r="P14" s="7">
        <f>R14</f>
        <v>95000</v>
      </c>
      <c r="Q14" s="7">
        <v>0</v>
      </c>
      <c r="R14" s="6">
        <v>95000</v>
      </c>
      <c r="S14" s="6">
        <v>0</v>
      </c>
      <c r="T14" s="6">
        <v>0</v>
      </c>
      <c r="U14" s="7">
        <f t="shared" si="12"/>
        <v>0</v>
      </c>
      <c r="V14" s="7">
        <v>0</v>
      </c>
      <c r="W14" s="6">
        <v>0</v>
      </c>
      <c r="X14" s="6">
        <v>0</v>
      </c>
      <c r="Y14" s="6">
        <v>0</v>
      </c>
      <c r="Z14" s="38" t="s">
        <v>79</v>
      </c>
      <c r="AA14" s="35"/>
    </row>
    <row r="15" spans="1:27" s="8" customFormat="1" ht="67.5" outlineLevel="1" x14ac:dyDescent="0.25">
      <c r="A15" s="37">
        <f t="shared" ref="A15:A28" si="13">A14+1</f>
        <v>8</v>
      </c>
      <c r="B15" s="23" t="s">
        <v>318</v>
      </c>
      <c r="C15" s="21" t="s">
        <v>275</v>
      </c>
      <c r="D15" s="21" t="s">
        <v>15</v>
      </c>
      <c r="E15" s="32" t="s">
        <v>31</v>
      </c>
      <c r="F15" s="24" t="s">
        <v>394</v>
      </c>
      <c r="G15" s="41" t="s">
        <v>410</v>
      </c>
      <c r="H15" s="21">
        <v>527318.5</v>
      </c>
      <c r="I15" s="21">
        <v>279000</v>
      </c>
      <c r="J15" s="13">
        <f t="shared" si="9"/>
        <v>279000</v>
      </c>
      <c r="K15" s="7">
        <f t="shared" si="10"/>
        <v>279000</v>
      </c>
      <c r="L15" s="7">
        <v>0</v>
      </c>
      <c r="M15" s="6">
        <v>279000</v>
      </c>
      <c r="N15" s="6">
        <v>0</v>
      </c>
      <c r="O15" s="6">
        <v>0</v>
      </c>
      <c r="P15" s="7">
        <f t="shared" si="11"/>
        <v>0</v>
      </c>
      <c r="Q15" s="7">
        <v>0</v>
      </c>
      <c r="R15" s="6">
        <v>0</v>
      </c>
      <c r="S15" s="6">
        <v>0</v>
      </c>
      <c r="T15" s="6">
        <v>0</v>
      </c>
      <c r="U15" s="7">
        <f t="shared" si="12"/>
        <v>0</v>
      </c>
      <c r="V15" s="7">
        <v>0</v>
      </c>
      <c r="W15" s="6">
        <v>0</v>
      </c>
      <c r="X15" s="6">
        <v>0</v>
      </c>
      <c r="Y15" s="6">
        <v>0</v>
      </c>
      <c r="Z15" s="38" t="s">
        <v>80</v>
      </c>
      <c r="AA15" s="35"/>
    </row>
    <row r="16" spans="1:27" s="8" customFormat="1" ht="90" outlineLevel="1" x14ac:dyDescent="0.25">
      <c r="A16" s="37">
        <f>A15+1</f>
        <v>9</v>
      </c>
      <c r="B16" s="23" t="s">
        <v>315</v>
      </c>
      <c r="C16" s="21" t="s">
        <v>275</v>
      </c>
      <c r="D16" s="21" t="s">
        <v>15</v>
      </c>
      <c r="E16" s="42" t="s">
        <v>32</v>
      </c>
      <c r="F16" s="24" t="s">
        <v>395</v>
      </c>
      <c r="G16" s="41" t="s">
        <v>411</v>
      </c>
      <c r="H16" s="21">
        <v>674684</v>
      </c>
      <c r="I16" s="21">
        <v>649080.80000000005</v>
      </c>
      <c r="J16" s="13">
        <f t="shared" si="9"/>
        <v>649080.79999999993</v>
      </c>
      <c r="K16" s="7">
        <f t="shared" si="10"/>
        <v>109316.1</v>
      </c>
      <c r="L16" s="7">
        <v>0</v>
      </c>
      <c r="M16" s="6">
        <v>109316.1</v>
      </c>
      <c r="N16" s="6">
        <v>0</v>
      </c>
      <c r="O16" s="6">
        <v>0</v>
      </c>
      <c r="P16" s="7">
        <f t="shared" si="11"/>
        <v>539764.69999999995</v>
      </c>
      <c r="Q16" s="7">
        <v>0</v>
      </c>
      <c r="R16" s="6">
        <v>539764.69999999995</v>
      </c>
      <c r="S16" s="6">
        <v>0</v>
      </c>
      <c r="T16" s="6">
        <v>0</v>
      </c>
      <c r="U16" s="7">
        <f t="shared" si="12"/>
        <v>0</v>
      </c>
      <c r="V16" s="7">
        <v>0</v>
      </c>
      <c r="W16" s="6">
        <v>0</v>
      </c>
      <c r="X16" s="6">
        <v>0</v>
      </c>
      <c r="Y16" s="6">
        <v>0</v>
      </c>
      <c r="Z16" s="38" t="s">
        <v>106</v>
      </c>
      <c r="AA16" s="36"/>
    </row>
    <row r="17" spans="1:27" s="8" customFormat="1" ht="67.5" outlineLevel="1" x14ac:dyDescent="0.25">
      <c r="A17" s="37">
        <f>A16+1</f>
        <v>10</v>
      </c>
      <c r="B17" s="23" t="s">
        <v>320</v>
      </c>
      <c r="C17" s="21" t="s">
        <v>275</v>
      </c>
      <c r="D17" s="21" t="s">
        <v>15</v>
      </c>
      <c r="E17" s="32" t="s">
        <v>33</v>
      </c>
      <c r="F17" s="24" t="s">
        <v>42</v>
      </c>
      <c r="G17" s="41" t="s">
        <v>412</v>
      </c>
      <c r="H17" s="21">
        <v>1291768.2</v>
      </c>
      <c r="I17" s="21">
        <v>533198.19999999995</v>
      </c>
      <c r="J17" s="13">
        <f t="shared" si="9"/>
        <v>533198.19999999995</v>
      </c>
      <c r="K17" s="7">
        <f t="shared" si="10"/>
        <v>210290.1</v>
      </c>
      <c r="L17" s="7">
        <v>0</v>
      </c>
      <c r="M17" s="6">
        <v>189261.1</v>
      </c>
      <c r="N17" s="6">
        <v>21029</v>
      </c>
      <c r="O17" s="6">
        <v>0</v>
      </c>
      <c r="P17" s="7">
        <f t="shared" si="11"/>
        <v>211797</v>
      </c>
      <c r="Q17" s="7">
        <v>0</v>
      </c>
      <c r="R17" s="6">
        <v>190617.3</v>
      </c>
      <c r="S17" s="6">
        <v>21179.7</v>
      </c>
      <c r="T17" s="6">
        <v>0</v>
      </c>
      <c r="U17" s="7">
        <f t="shared" si="12"/>
        <v>111111.1</v>
      </c>
      <c r="V17" s="7">
        <v>0</v>
      </c>
      <c r="W17" s="6">
        <v>100000</v>
      </c>
      <c r="X17" s="6">
        <v>11111.1</v>
      </c>
      <c r="Y17" s="6">
        <v>0</v>
      </c>
      <c r="Z17" s="38" t="s">
        <v>81</v>
      </c>
      <c r="AA17" s="35"/>
    </row>
    <row r="18" spans="1:27" s="8" customFormat="1" ht="67.5" outlineLevel="1" x14ac:dyDescent="0.25">
      <c r="A18" s="37">
        <f>A17+1</f>
        <v>11</v>
      </c>
      <c r="B18" s="23" t="s">
        <v>320</v>
      </c>
      <c r="C18" s="21" t="s">
        <v>275</v>
      </c>
      <c r="D18" s="21" t="s">
        <v>15</v>
      </c>
      <c r="E18" s="32" t="s">
        <v>34</v>
      </c>
      <c r="F18" s="24" t="s">
        <v>43</v>
      </c>
      <c r="G18" s="41" t="s">
        <v>413</v>
      </c>
      <c r="H18" s="21">
        <v>748965.1</v>
      </c>
      <c r="I18" s="21">
        <v>342808.4</v>
      </c>
      <c r="J18" s="13">
        <f t="shared" si="9"/>
        <v>342808.39999999997</v>
      </c>
      <c r="K18" s="7">
        <f t="shared" si="10"/>
        <v>342808.39999999997</v>
      </c>
      <c r="L18" s="7">
        <v>0</v>
      </c>
      <c r="M18" s="6">
        <v>308527.59999999998</v>
      </c>
      <c r="N18" s="6">
        <v>34280.800000000003</v>
      </c>
      <c r="O18" s="6">
        <v>0</v>
      </c>
      <c r="P18" s="7">
        <f t="shared" si="11"/>
        <v>0</v>
      </c>
      <c r="Q18" s="7">
        <v>0</v>
      </c>
      <c r="R18" s="6">
        <v>0</v>
      </c>
      <c r="S18" s="6">
        <v>0</v>
      </c>
      <c r="T18" s="6">
        <v>0</v>
      </c>
      <c r="U18" s="7">
        <f t="shared" si="12"/>
        <v>0</v>
      </c>
      <c r="V18" s="7">
        <v>0</v>
      </c>
      <c r="W18" s="6">
        <v>0</v>
      </c>
      <c r="X18" s="6">
        <v>0</v>
      </c>
      <c r="Y18" s="6">
        <v>0</v>
      </c>
      <c r="Z18" s="38" t="s">
        <v>82</v>
      </c>
      <c r="AA18" s="35"/>
    </row>
    <row r="19" spans="1:27" s="8" customFormat="1" ht="67.5" outlineLevel="1" x14ac:dyDescent="0.25">
      <c r="A19" s="37">
        <f t="shared" si="13"/>
        <v>12</v>
      </c>
      <c r="B19" s="34" t="s">
        <v>319</v>
      </c>
      <c r="C19" s="21" t="s">
        <v>275</v>
      </c>
      <c r="D19" s="21" t="s">
        <v>15</v>
      </c>
      <c r="E19" s="32" t="s">
        <v>35</v>
      </c>
      <c r="F19" s="24" t="s">
        <v>45</v>
      </c>
      <c r="G19" s="41" t="s">
        <v>414</v>
      </c>
      <c r="H19" s="21">
        <v>993567.6</v>
      </c>
      <c r="I19" s="21">
        <v>587749</v>
      </c>
      <c r="J19" s="13">
        <f t="shared" si="9"/>
        <v>405818.60000000003</v>
      </c>
      <c r="K19" s="7">
        <f t="shared" si="10"/>
        <v>405818.60000000003</v>
      </c>
      <c r="L19" s="7">
        <v>0</v>
      </c>
      <c r="M19" s="6">
        <v>365236.7</v>
      </c>
      <c r="N19" s="6">
        <v>40581.9</v>
      </c>
      <c r="O19" s="6">
        <v>0</v>
      </c>
      <c r="P19" s="7">
        <f t="shared" si="11"/>
        <v>0</v>
      </c>
      <c r="Q19" s="7">
        <v>0</v>
      </c>
      <c r="R19" s="6">
        <v>0</v>
      </c>
      <c r="S19" s="6">
        <v>0</v>
      </c>
      <c r="T19" s="6">
        <v>0</v>
      </c>
      <c r="U19" s="7">
        <f t="shared" si="12"/>
        <v>0</v>
      </c>
      <c r="V19" s="7">
        <v>0</v>
      </c>
      <c r="W19" s="6">
        <v>0</v>
      </c>
      <c r="X19" s="6">
        <v>0</v>
      </c>
      <c r="Y19" s="6">
        <v>0</v>
      </c>
      <c r="Z19" s="38" t="s">
        <v>83</v>
      </c>
      <c r="AA19" s="35"/>
    </row>
    <row r="20" spans="1:27" s="8" customFormat="1" ht="78.75" outlineLevel="1" x14ac:dyDescent="0.25">
      <c r="A20" s="37">
        <f t="shared" si="13"/>
        <v>13</v>
      </c>
      <c r="B20" s="23" t="s">
        <v>314</v>
      </c>
      <c r="C20" s="21" t="s">
        <v>275</v>
      </c>
      <c r="D20" s="21" t="s">
        <v>15</v>
      </c>
      <c r="E20" s="32" t="s">
        <v>36</v>
      </c>
      <c r="F20" s="24" t="s">
        <v>46</v>
      </c>
      <c r="G20" s="41" t="s">
        <v>396</v>
      </c>
      <c r="H20" s="21">
        <v>895327.6</v>
      </c>
      <c r="I20" s="21">
        <v>883568.6</v>
      </c>
      <c r="J20" s="13">
        <f t="shared" si="9"/>
        <v>883568.6</v>
      </c>
      <c r="K20" s="7">
        <f t="shared" si="10"/>
        <v>229282.30000000002</v>
      </c>
      <c r="L20" s="7">
        <v>0</v>
      </c>
      <c r="M20" s="6">
        <v>206354.1</v>
      </c>
      <c r="N20" s="6">
        <v>22928.2</v>
      </c>
      <c r="O20" s="6">
        <v>0</v>
      </c>
      <c r="P20" s="7">
        <f t="shared" si="11"/>
        <v>406238.3</v>
      </c>
      <c r="Q20" s="7">
        <v>0</v>
      </c>
      <c r="R20" s="6">
        <v>365614.5</v>
      </c>
      <c r="S20" s="6">
        <v>40623.800000000003</v>
      </c>
      <c r="T20" s="6">
        <v>0</v>
      </c>
      <c r="U20" s="7">
        <f t="shared" si="12"/>
        <v>248048</v>
      </c>
      <c r="V20" s="7">
        <v>0</v>
      </c>
      <c r="W20" s="6">
        <v>223243.2</v>
      </c>
      <c r="X20" s="6">
        <v>24804.799999999999</v>
      </c>
      <c r="Y20" s="6">
        <v>0</v>
      </c>
      <c r="Z20" s="38" t="s">
        <v>107</v>
      </c>
      <c r="AA20" s="35"/>
    </row>
    <row r="21" spans="1:27" s="8" customFormat="1" ht="67.5" outlineLevel="1" x14ac:dyDescent="0.25">
      <c r="A21" s="37">
        <f>A20+1</f>
        <v>14</v>
      </c>
      <c r="B21" s="23" t="s">
        <v>322</v>
      </c>
      <c r="C21" s="21" t="s">
        <v>275</v>
      </c>
      <c r="D21" s="21" t="s">
        <v>15</v>
      </c>
      <c r="E21" s="32" t="s">
        <v>37</v>
      </c>
      <c r="F21" s="24" t="s">
        <v>397</v>
      </c>
      <c r="G21" s="41" t="s">
        <v>398</v>
      </c>
      <c r="H21" s="21">
        <v>389892.3</v>
      </c>
      <c r="I21" s="21">
        <v>389860.3</v>
      </c>
      <c r="J21" s="13">
        <f t="shared" si="9"/>
        <v>389860.3</v>
      </c>
      <c r="K21" s="7">
        <f t="shared" si="10"/>
        <v>179288.69999999998</v>
      </c>
      <c r="L21" s="7">
        <v>0</v>
      </c>
      <c r="M21" s="6">
        <v>161359.79999999999</v>
      </c>
      <c r="N21" s="6">
        <v>17928.900000000001</v>
      </c>
      <c r="O21" s="6">
        <v>0</v>
      </c>
      <c r="P21" s="7">
        <f t="shared" si="11"/>
        <v>210571.6</v>
      </c>
      <c r="Q21" s="7">
        <v>0</v>
      </c>
      <c r="R21" s="6">
        <v>189514.4</v>
      </c>
      <c r="S21" s="6">
        <v>21057.200000000001</v>
      </c>
      <c r="T21" s="6">
        <v>0</v>
      </c>
      <c r="U21" s="7">
        <f t="shared" si="12"/>
        <v>0</v>
      </c>
      <c r="V21" s="7">
        <v>0</v>
      </c>
      <c r="W21" s="6">
        <v>0</v>
      </c>
      <c r="X21" s="6">
        <v>0</v>
      </c>
      <c r="Y21" s="6">
        <v>0</v>
      </c>
      <c r="Z21" s="38" t="s">
        <v>108</v>
      </c>
      <c r="AA21" s="35"/>
    </row>
    <row r="22" spans="1:27" s="8" customFormat="1" ht="112.5" outlineLevel="1" x14ac:dyDescent="0.25">
      <c r="A22" s="37">
        <f t="shared" si="13"/>
        <v>15</v>
      </c>
      <c r="B22" s="23" t="s">
        <v>314</v>
      </c>
      <c r="C22" s="21" t="s">
        <v>275</v>
      </c>
      <c r="D22" s="21" t="s">
        <v>15</v>
      </c>
      <c r="E22" s="32" t="s">
        <v>388</v>
      </c>
      <c r="F22" s="24" t="s">
        <v>389</v>
      </c>
      <c r="G22" s="41" t="s">
        <v>390</v>
      </c>
      <c r="H22" s="21">
        <v>602773.80000000005</v>
      </c>
      <c r="I22" s="21">
        <v>462773.8</v>
      </c>
      <c r="J22" s="13">
        <f t="shared" si="9"/>
        <v>140000</v>
      </c>
      <c r="K22" s="7">
        <f t="shared" si="10"/>
        <v>140000</v>
      </c>
      <c r="L22" s="7">
        <v>0</v>
      </c>
      <c r="M22" s="6">
        <v>126000</v>
      </c>
      <c r="N22" s="6">
        <v>14000</v>
      </c>
      <c r="O22" s="6">
        <v>0</v>
      </c>
      <c r="P22" s="7">
        <f t="shared" si="11"/>
        <v>0</v>
      </c>
      <c r="Q22" s="7">
        <v>0</v>
      </c>
      <c r="R22" s="6">
        <v>0</v>
      </c>
      <c r="S22" s="6">
        <v>0</v>
      </c>
      <c r="T22" s="6">
        <v>0</v>
      </c>
      <c r="U22" s="7">
        <f t="shared" si="12"/>
        <v>0</v>
      </c>
      <c r="V22" s="7">
        <v>0</v>
      </c>
      <c r="W22" s="6">
        <v>0</v>
      </c>
      <c r="X22" s="6">
        <v>0</v>
      </c>
      <c r="Y22" s="6">
        <v>0</v>
      </c>
      <c r="Z22" s="38" t="s">
        <v>449</v>
      </c>
      <c r="AA22" s="35"/>
    </row>
    <row r="23" spans="1:27" s="8" customFormat="1" ht="90" outlineLevel="1" x14ac:dyDescent="0.25">
      <c r="A23" s="37">
        <f>A22+1</f>
        <v>16</v>
      </c>
      <c r="B23" s="23" t="s">
        <v>315</v>
      </c>
      <c r="C23" s="21" t="s">
        <v>275</v>
      </c>
      <c r="D23" s="23" t="s">
        <v>18</v>
      </c>
      <c r="E23" s="42" t="s">
        <v>146</v>
      </c>
      <c r="F23" s="24" t="s">
        <v>48</v>
      </c>
      <c r="G23" s="41" t="s">
        <v>349</v>
      </c>
      <c r="H23" s="21">
        <v>2707742.3</v>
      </c>
      <c r="I23" s="21">
        <v>2707742.3</v>
      </c>
      <c r="J23" s="13">
        <f t="shared" si="9"/>
        <v>734549.10000000009</v>
      </c>
      <c r="K23" s="7">
        <f t="shared" si="10"/>
        <v>214466.90000000002</v>
      </c>
      <c r="L23" s="7">
        <v>0</v>
      </c>
      <c r="M23" s="6">
        <v>193020.2</v>
      </c>
      <c r="N23" s="6">
        <v>21446.7</v>
      </c>
      <c r="O23" s="6">
        <v>0</v>
      </c>
      <c r="P23" s="7">
        <f t="shared" si="11"/>
        <v>214466.90000000002</v>
      </c>
      <c r="Q23" s="7">
        <v>0</v>
      </c>
      <c r="R23" s="6">
        <v>193020.2</v>
      </c>
      <c r="S23" s="6">
        <v>21446.7</v>
      </c>
      <c r="T23" s="6">
        <v>0</v>
      </c>
      <c r="U23" s="7">
        <f t="shared" si="12"/>
        <v>305615.3</v>
      </c>
      <c r="V23" s="7">
        <v>0</v>
      </c>
      <c r="W23" s="6">
        <v>275053.8</v>
      </c>
      <c r="X23" s="6">
        <v>30561.5</v>
      </c>
      <c r="Y23" s="6">
        <v>0</v>
      </c>
      <c r="Z23" s="75" t="s">
        <v>95</v>
      </c>
      <c r="AA23" s="40" t="s">
        <v>133</v>
      </c>
    </row>
    <row r="24" spans="1:27" s="8" customFormat="1" ht="67.5" outlineLevel="1" x14ac:dyDescent="0.25">
      <c r="A24" s="37">
        <f>A23+1</f>
        <v>17</v>
      </c>
      <c r="B24" s="34" t="s">
        <v>319</v>
      </c>
      <c r="C24" s="21" t="s">
        <v>275</v>
      </c>
      <c r="D24" s="23" t="s">
        <v>18</v>
      </c>
      <c r="E24" s="32" t="s">
        <v>145</v>
      </c>
      <c r="F24" s="24" t="s">
        <v>49</v>
      </c>
      <c r="G24" s="41" t="s">
        <v>399</v>
      </c>
      <c r="H24" s="21">
        <v>1182655.2</v>
      </c>
      <c r="I24" s="21">
        <v>1088982.8999999999</v>
      </c>
      <c r="J24" s="13">
        <f t="shared" si="9"/>
        <v>406472.6</v>
      </c>
      <c r="K24" s="7">
        <f t="shared" si="10"/>
        <v>93672.3</v>
      </c>
      <c r="L24" s="7">
        <v>0</v>
      </c>
      <c r="M24" s="6">
        <v>84305.1</v>
      </c>
      <c r="N24" s="6">
        <v>9367.2000000000007</v>
      </c>
      <c r="O24" s="6">
        <v>0</v>
      </c>
      <c r="P24" s="7">
        <f t="shared" si="11"/>
        <v>133482.20000000001</v>
      </c>
      <c r="Q24" s="7">
        <v>0</v>
      </c>
      <c r="R24" s="6">
        <v>120134</v>
      </c>
      <c r="S24" s="6">
        <v>13348.2</v>
      </c>
      <c r="T24" s="6">
        <v>0</v>
      </c>
      <c r="U24" s="7">
        <f t="shared" si="12"/>
        <v>179318.09999999998</v>
      </c>
      <c r="V24" s="7">
        <v>0</v>
      </c>
      <c r="W24" s="6">
        <v>161386.29999999999</v>
      </c>
      <c r="X24" s="6">
        <v>17931.8</v>
      </c>
      <c r="Y24" s="6">
        <v>0</v>
      </c>
      <c r="Z24" s="75" t="s">
        <v>84</v>
      </c>
      <c r="AA24" s="40" t="s">
        <v>85</v>
      </c>
    </row>
    <row r="25" spans="1:27" s="8" customFormat="1" ht="67.5" outlineLevel="1" x14ac:dyDescent="0.25">
      <c r="A25" s="37">
        <f t="shared" si="13"/>
        <v>18</v>
      </c>
      <c r="B25" s="34" t="s">
        <v>319</v>
      </c>
      <c r="C25" s="21" t="s">
        <v>275</v>
      </c>
      <c r="D25" s="23" t="s">
        <v>18</v>
      </c>
      <c r="E25" s="32" t="s">
        <v>144</v>
      </c>
      <c r="F25" s="24" t="s">
        <v>50</v>
      </c>
      <c r="G25" s="41" t="s">
        <v>349</v>
      </c>
      <c r="H25" s="21">
        <v>2464571.4</v>
      </c>
      <c r="I25" s="21">
        <v>2464571.4</v>
      </c>
      <c r="J25" s="13">
        <f t="shared" si="9"/>
        <v>668582.5</v>
      </c>
      <c r="K25" s="7">
        <f t="shared" si="10"/>
        <v>195206.6</v>
      </c>
      <c r="L25" s="7">
        <v>0</v>
      </c>
      <c r="M25" s="6">
        <v>175685.9</v>
      </c>
      <c r="N25" s="6">
        <v>19520.7</v>
      </c>
      <c r="O25" s="6">
        <v>0</v>
      </c>
      <c r="P25" s="7">
        <f t="shared" si="11"/>
        <v>195206.6</v>
      </c>
      <c r="Q25" s="7">
        <v>0</v>
      </c>
      <c r="R25" s="6">
        <v>175685.9</v>
      </c>
      <c r="S25" s="6">
        <v>19520.7</v>
      </c>
      <c r="T25" s="6">
        <v>0</v>
      </c>
      <c r="U25" s="7">
        <f t="shared" si="12"/>
        <v>278169.3</v>
      </c>
      <c r="V25" s="7">
        <v>0</v>
      </c>
      <c r="W25" s="6">
        <v>250352.4</v>
      </c>
      <c r="X25" s="6">
        <v>27816.9</v>
      </c>
      <c r="Y25" s="6">
        <v>0</v>
      </c>
      <c r="Z25" s="38" t="s">
        <v>105</v>
      </c>
      <c r="AA25" s="38" t="s">
        <v>102</v>
      </c>
    </row>
    <row r="26" spans="1:27" s="8" customFormat="1" ht="67.5" outlineLevel="1" x14ac:dyDescent="0.25">
      <c r="A26" s="37">
        <f>A25+1</f>
        <v>19</v>
      </c>
      <c r="B26" s="34" t="s">
        <v>319</v>
      </c>
      <c r="C26" s="21" t="s">
        <v>275</v>
      </c>
      <c r="D26" s="23" t="s">
        <v>18</v>
      </c>
      <c r="E26" s="32" t="s">
        <v>143</v>
      </c>
      <c r="F26" s="24" t="s">
        <v>50</v>
      </c>
      <c r="G26" s="41" t="s">
        <v>349</v>
      </c>
      <c r="H26" s="21">
        <v>2464571</v>
      </c>
      <c r="I26" s="21">
        <v>2464571</v>
      </c>
      <c r="J26" s="13">
        <f t="shared" si="9"/>
        <v>668553.19999999995</v>
      </c>
      <c r="K26" s="7">
        <f t="shared" si="10"/>
        <v>195206.6</v>
      </c>
      <c r="L26" s="7">
        <v>0</v>
      </c>
      <c r="M26" s="6">
        <v>175685.9</v>
      </c>
      <c r="N26" s="6">
        <v>19520.7</v>
      </c>
      <c r="O26" s="6">
        <v>0</v>
      </c>
      <c r="P26" s="7">
        <f t="shared" si="11"/>
        <v>195206.6</v>
      </c>
      <c r="Q26" s="7">
        <v>0</v>
      </c>
      <c r="R26" s="6">
        <v>175685.9</v>
      </c>
      <c r="S26" s="6">
        <v>19520.7</v>
      </c>
      <c r="T26" s="6">
        <v>0</v>
      </c>
      <c r="U26" s="7">
        <f t="shared" si="12"/>
        <v>278140</v>
      </c>
      <c r="V26" s="7">
        <v>0</v>
      </c>
      <c r="W26" s="6">
        <v>250326</v>
      </c>
      <c r="X26" s="6">
        <v>27814</v>
      </c>
      <c r="Y26" s="6">
        <v>0</v>
      </c>
      <c r="Z26" s="75" t="s">
        <v>104</v>
      </c>
      <c r="AA26" s="40" t="s">
        <v>102</v>
      </c>
    </row>
    <row r="27" spans="1:27" s="8" customFormat="1" ht="67.5" outlineLevel="1" x14ac:dyDescent="0.25">
      <c r="A27" s="37">
        <f t="shared" si="13"/>
        <v>20</v>
      </c>
      <c r="B27" s="34" t="s">
        <v>319</v>
      </c>
      <c r="C27" s="21" t="s">
        <v>275</v>
      </c>
      <c r="D27" s="23" t="s">
        <v>18</v>
      </c>
      <c r="E27" s="32" t="s">
        <v>142</v>
      </c>
      <c r="F27" s="24" t="s">
        <v>50</v>
      </c>
      <c r="G27" s="41" t="s">
        <v>349</v>
      </c>
      <c r="H27" s="21">
        <v>2464571</v>
      </c>
      <c r="I27" s="21">
        <v>2464571</v>
      </c>
      <c r="J27" s="13">
        <f t="shared" si="9"/>
        <v>668553.19999999995</v>
      </c>
      <c r="K27" s="7">
        <f t="shared" si="10"/>
        <v>195206.6</v>
      </c>
      <c r="L27" s="7">
        <v>0</v>
      </c>
      <c r="M27" s="6">
        <v>175685.9</v>
      </c>
      <c r="N27" s="6">
        <v>19520.7</v>
      </c>
      <c r="O27" s="6">
        <v>0</v>
      </c>
      <c r="P27" s="7">
        <f t="shared" si="11"/>
        <v>195206.6</v>
      </c>
      <c r="Q27" s="7">
        <v>0</v>
      </c>
      <c r="R27" s="6">
        <v>175685.9</v>
      </c>
      <c r="S27" s="6">
        <v>19520.7</v>
      </c>
      <c r="T27" s="6">
        <v>0</v>
      </c>
      <c r="U27" s="7">
        <f t="shared" si="12"/>
        <v>278140</v>
      </c>
      <c r="V27" s="7">
        <v>0</v>
      </c>
      <c r="W27" s="6">
        <v>250326</v>
      </c>
      <c r="X27" s="6">
        <v>27814</v>
      </c>
      <c r="Y27" s="6">
        <v>0</v>
      </c>
      <c r="Z27" s="38" t="s">
        <v>103</v>
      </c>
      <c r="AA27" s="38" t="s">
        <v>102</v>
      </c>
    </row>
    <row r="28" spans="1:27" s="8" customFormat="1" ht="67.5" outlineLevel="1" x14ac:dyDescent="0.25">
      <c r="A28" s="37">
        <f t="shared" si="13"/>
        <v>21</v>
      </c>
      <c r="B28" s="34" t="s">
        <v>319</v>
      </c>
      <c r="C28" s="21" t="s">
        <v>275</v>
      </c>
      <c r="D28" s="23" t="s">
        <v>18</v>
      </c>
      <c r="E28" s="32" t="s">
        <v>141</v>
      </c>
      <c r="F28" s="24" t="s">
        <v>50</v>
      </c>
      <c r="G28" s="41" t="s">
        <v>396</v>
      </c>
      <c r="H28" s="21">
        <v>2461879.4</v>
      </c>
      <c r="I28" s="21">
        <v>2461879.4</v>
      </c>
      <c r="J28" s="13">
        <f t="shared" si="9"/>
        <v>599038.9</v>
      </c>
      <c r="K28" s="7">
        <f t="shared" si="10"/>
        <v>195206.6</v>
      </c>
      <c r="L28" s="7">
        <v>0</v>
      </c>
      <c r="M28" s="6">
        <v>175685.9</v>
      </c>
      <c r="N28" s="6">
        <v>19520.7</v>
      </c>
      <c r="O28" s="6">
        <v>0</v>
      </c>
      <c r="P28" s="7">
        <f t="shared" si="11"/>
        <v>195206.6</v>
      </c>
      <c r="Q28" s="7">
        <v>0</v>
      </c>
      <c r="R28" s="6">
        <v>175685.9</v>
      </c>
      <c r="S28" s="6">
        <v>19520.7</v>
      </c>
      <c r="T28" s="6">
        <v>0</v>
      </c>
      <c r="U28" s="7">
        <f t="shared" si="12"/>
        <v>208625.7</v>
      </c>
      <c r="V28" s="7">
        <v>0</v>
      </c>
      <c r="W28" s="6">
        <v>187763.1</v>
      </c>
      <c r="X28" s="6">
        <v>20862.599999999999</v>
      </c>
      <c r="Y28" s="6">
        <v>0</v>
      </c>
      <c r="Z28" s="75" t="s">
        <v>97</v>
      </c>
      <c r="AA28" s="40" t="s">
        <v>96</v>
      </c>
    </row>
    <row r="29" spans="1:27" s="8" customFormat="1" ht="67.5" outlineLevel="1" x14ac:dyDescent="0.25">
      <c r="A29" s="37">
        <f>A28+1</f>
        <v>22</v>
      </c>
      <c r="B29" s="23" t="s">
        <v>320</v>
      </c>
      <c r="C29" s="21" t="s">
        <v>275</v>
      </c>
      <c r="D29" s="23" t="s">
        <v>18</v>
      </c>
      <c r="E29" s="32" t="s">
        <v>140</v>
      </c>
      <c r="F29" s="24" t="s">
        <v>54</v>
      </c>
      <c r="G29" s="41" t="s">
        <v>402</v>
      </c>
      <c r="H29" s="21">
        <v>1970482.9</v>
      </c>
      <c r="I29" s="21">
        <v>1670229.3</v>
      </c>
      <c r="J29" s="13">
        <f t="shared" si="9"/>
        <v>751344.9</v>
      </c>
      <c r="K29" s="7">
        <f t="shared" si="10"/>
        <v>217683.8</v>
      </c>
      <c r="L29" s="7">
        <v>0</v>
      </c>
      <c r="M29" s="6">
        <v>195915.5</v>
      </c>
      <c r="N29" s="6">
        <v>21768.3</v>
      </c>
      <c r="O29" s="6">
        <v>0</v>
      </c>
      <c r="P29" s="7">
        <f t="shared" si="11"/>
        <v>286674</v>
      </c>
      <c r="Q29" s="7">
        <v>0</v>
      </c>
      <c r="R29" s="6">
        <v>258006.6</v>
      </c>
      <c r="S29" s="6">
        <v>28667.4</v>
      </c>
      <c r="T29" s="6">
        <v>0</v>
      </c>
      <c r="U29" s="7">
        <f t="shared" si="12"/>
        <v>246987.1</v>
      </c>
      <c r="V29" s="7">
        <v>0</v>
      </c>
      <c r="W29" s="6">
        <v>222288.5</v>
      </c>
      <c r="X29" s="6">
        <v>24698.6</v>
      </c>
      <c r="Y29" s="6">
        <v>0</v>
      </c>
      <c r="Z29" s="75" t="s">
        <v>90</v>
      </c>
      <c r="AA29" s="40" t="s">
        <v>89</v>
      </c>
    </row>
    <row r="30" spans="1:27" s="8" customFormat="1" ht="67.5" outlineLevel="1" x14ac:dyDescent="0.25">
      <c r="A30" s="37">
        <f>A29+1</f>
        <v>23</v>
      </c>
      <c r="B30" s="23" t="s">
        <v>320</v>
      </c>
      <c r="C30" s="21" t="s">
        <v>275</v>
      </c>
      <c r="D30" s="23" t="s">
        <v>18</v>
      </c>
      <c r="E30" s="32" t="s">
        <v>139</v>
      </c>
      <c r="F30" s="24" t="s">
        <v>52</v>
      </c>
      <c r="G30" s="41" t="s">
        <v>402</v>
      </c>
      <c r="H30" s="21">
        <v>3096210.6</v>
      </c>
      <c r="I30" s="21">
        <v>2728357.3</v>
      </c>
      <c r="J30" s="13">
        <f t="shared" si="9"/>
        <v>1253838.3999999999</v>
      </c>
      <c r="K30" s="7">
        <f t="shared" si="10"/>
        <v>430655</v>
      </c>
      <c r="L30" s="7">
        <v>0</v>
      </c>
      <c r="M30" s="6">
        <v>387589.5</v>
      </c>
      <c r="N30" s="6">
        <v>43065.5</v>
      </c>
      <c r="O30" s="6">
        <v>0</v>
      </c>
      <c r="P30" s="7">
        <f t="shared" si="11"/>
        <v>468288.39999999997</v>
      </c>
      <c r="Q30" s="7">
        <v>0</v>
      </c>
      <c r="R30" s="6">
        <v>421459.6</v>
      </c>
      <c r="S30" s="6">
        <v>46828.800000000003</v>
      </c>
      <c r="T30" s="6">
        <v>0</v>
      </c>
      <c r="U30" s="7">
        <f t="shared" si="12"/>
        <v>354895</v>
      </c>
      <c r="V30" s="7">
        <v>0</v>
      </c>
      <c r="W30" s="6">
        <v>319405.5</v>
      </c>
      <c r="X30" s="6">
        <v>35489.5</v>
      </c>
      <c r="Y30" s="6">
        <v>0</v>
      </c>
      <c r="Z30" s="75" t="s">
        <v>92</v>
      </c>
      <c r="AA30" s="40" t="s">
        <v>91</v>
      </c>
    </row>
    <row r="31" spans="1:27" s="8" customFormat="1" ht="67.5" outlineLevel="1" x14ac:dyDescent="0.25">
      <c r="A31" s="37">
        <f t="shared" ref="A31:A34" si="14">A30+1</f>
        <v>24</v>
      </c>
      <c r="B31" s="23" t="s">
        <v>316</v>
      </c>
      <c r="C31" s="21" t="s">
        <v>275</v>
      </c>
      <c r="D31" s="23" t="s">
        <v>18</v>
      </c>
      <c r="E31" s="32" t="s">
        <v>138</v>
      </c>
      <c r="F31" s="24" t="s">
        <v>53</v>
      </c>
      <c r="G31" s="41" t="s">
        <v>401</v>
      </c>
      <c r="H31" s="21">
        <v>1923112.2</v>
      </c>
      <c r="I31" s="21">
        <v>1808872</v>
      </c>
      <c r="J31" s="13">
        <f t="shared" si="9"/>
        <v>626146.69999999995</v>
      </c>
      <c r="K31" s="7">
        <f t="shared" si="10"/>
        <v>190400.3</v>
      </c>
      <c r="L31" s="7">
        <v>0</v>
      </c>
      <c r="M31" s="6">
        <v>171360.3</v>
      </c>
      <c r="N31" s="6">
        <v>19040</v>
      </c>
      <c r="O31" s="6">
        <v>0</v>
      </c>
      <c r="P31" s="7">
        <f t="shared" si="11"/>
        <v>217055</v>
      </c>
      <c r="Q31" s="7">
        <v>0</v>
      </c>
      <c r="R31" s="6">
        <v>195349.5</v>
      </c>
      <c r="S31" s="6">
        <v>21705.5</v>
      </c>
      <c r="T31" s="6">
        <v>0</v>
      </c>
      <c r="U31" s="7">
        <f t="shared" si="12"/>
        <v>218691.4</v>
      </c>
      <c r="V31" s="7">
        <v>0</v>
      </c>
      <c r="W31" s="6">
        <v>196822.3</v>
      </c>
      <c r="X31" s="6">
        <v>21869.1</v>
      </c>
      <c r="Y31" s="6">
        <v>0</v>
      </c>
      <c r="Z31" s="75" t="s">
        <v>99</v>
      </c>
      <c r="AA31" s="40" t="s">
        <v>98</v>
      </c>
    </row>
    <row r="32" spans="1:27" s="8" customFormat="1" ht="67.5" outlineLevel="1" x14ac:dyDescent="0.25">
      <c r="A32" s="37">
        <f t="shared" si="14"/>
        <v>25</v>
      </c>
      <c r="B32" s="23" t="s">
        <v>316</v>
      </c>
      <c r="C32" s="21" t="s">
        <v>275</v>
      </c>
      <c r="D32" s="23" t="s">
        <v>18</v>
      </c>
      <c r="E32" s="32" t="s">
        <v>137</v>
      </c>
      <c r="F32" s="24" t="s">
        <v>53</v>
      </c>
      <c r="G32" s="41" t="s">
        <v>400</v>
      </c>
      <c r="H32" s="21">
        <v>1923112.2</v>
      </c>
      <c r="I32" s="21">
        <v>1808872</v>
      </c>
      <c r="J32" s="13">
        <f t="shared" si="9"/>
        <v>344631.80000000005</v>
      </c>
      <c r="K32" s="7">
        <f t="shared" si="10"/>
        <v>183567</v>
      </c>
      <c r="L32" s="7">
        <v>0</v>
      </c>
      <c r="M32" s="6">
        <v>165210.4</v>
      </c>
      <c r="N32" s="6">
        <v>18356.599999999999</v>
      </c>
      <c r="O32" s="6">
        <v>0</v>
      </c>
      <c r="P32" s="7">
        <f t="shared" si="11"/>
        <v>80532.399999999994</v>
      </c>
      <c r="Q32" s="7">
        <v>0</v>
      </c>
      <c r="R32" s="6">
        <v>72479.199999999997</v>
      </c>
      <c r="S32" s="6">
        <v>8053.2</v>
      </c>
      <c r="T32" s="6">
        <v>0</v>
      </c>
      <c r="U32" s="7">
        <f t="shared" si="12"/>
        <v>80532.399999999994</v>
      </c>
      <c r="V32" s="7">
        <v>0</v>
      </c>
      <c r="W32" s="6">
        <v>72479.199999999997</v>
      </c>
      <c r="X32" s="6">
        <v>8053.2</v>
      </c>
      <c r="Y32" s="6">
        <v>0</v>
      </c>
      <c r="Z32" s="75" t="s">
        <v>101</v>
      </c>
      <c r="AA32" s="40" t="s">
        <v>100</v>
      </c>
    </row>
    <row r="33" spans="1:28" s="8" customFormat="1" ht="90" outlineLevel="1" x14ac:dyDescent="0.25">
      <c r="A33" s="37">
        <f>A32+1</f>
        <v>26</v>
      </c>
      <c r="B33" s="23" t="s">
        <v>317</v>
      </c>
      <c r="C33" s="21" t="s">
        <v>275</v>
      </c>
      <c r="D33" s="23" t="s">
        <v>18</v>
      </c>
      <c r="E33" s="32" t="s">
        <v>136</v>
      </c>
      <c r="F33" s="24" t="s">
        <v>53</v>
      </c>
      <c r="G33" s="41" t="s">
        <v>401</v>
      </c>
      <c r="H33" s="21">
        <v>1832688.8</v>
      </c>
      <c r="I33" s="21">
        <v>1687530.6</v>
      </c>
      <c r="J33" s="13">
        <f t="shared" si="9"/>
        <v>497165.79999999993</v>
      </c>
      <c r="K33" s="7">
        <f t="shared" si="10"/>
        <v>145158.19999999998</v>
      </c>
      <c r="L33" s="7">
        <v>0</v>
      </c>
      <c r="M33" s="6">
        <v>130642.4</v>
      </c>
      <c r="N33" s="6">
        <v>14515.8</v>
      </c>
      <c r="O33" s="6">
        <v>0</v>
      </c>
      <c r="P33" s="7">
        <f t="shared" si="11"/>
        <v>145158.19999999998</v>
      </c>
      <c r="Q33" s="7">
        <v>0</v>
      </c>
      <c r="R33" s="6">
        <v>130642.4</v>
      </c>
      <c r="S33" s="6">
        <v>14515.8</v>
      </c>
      <c r="T33" s="6">
        <v>0</v>
      </c>
      <c r="U33" s="7">
        <f t="shared" si="12"/>
        <v>206849.4</v>
      </c>
      <c r="V33" s="7">
        <v>0</v>
      </c>
      <c r="W33" s="6">
        <v>186164.5</v>
      </c>
      <c r="X33" s="6">
        <v>20684.900000000001</v>
      </c>
      <c r="Y33" s="6">
        <v>0</v>
      </c>
      <c r="Z33" s="75" t="s">
        <v>94</v>
      </c>
      <c r="AA33" s="40" t="s">
        <v>93</v>
      </c>
    </row>
    <row r="34" spans="1:28" s="8" customFormat="1" ht="67.5" outlineLevel="1" x14ac:dyDescent="0.25">
      <c r="A34" s="37">
        <f t="shared" si="14"/>
        <v>27</v>
      </c>
      <c r="B34" s="23" t="s">
        <v>326</v>
      </c>
      <c r="C34" s="21" t="s">
        <v>275</v>
      </c>
      <c r="D34" s="23" t="s">
        <v>18</v>
      </c>
      <c r="E34" s="32" t="s">
        <v>135</v>
      </c>
      <c r="F34" s="24" t="s">
        <v>51</v>
      </c>
      <c r="G34" s="41" t="s">
        <v>402</v>
      </c>
      <c r="H34" s="21">
        <v>1653940.9</v>
      </c>
      <c r="I34" s="21">
        <v>1524953.4</v>
      </c>
      <c r="J34" s="13">
        <f t="shared" si="9"/>
        <v>632137.69999999995</v>
      </c>
      <c r="K34" s="7">
        <f t="shared" si="10"/>
        <v>131173.70000000001</v>
      </c>
      <c r="L34" s="7">
        <v>0</v>
      </c>
      <c r="M34" s="6">
        <v>114121.1</v>
      </c>
      <c r="N34" s="6">
        <v>17052.599999999999</v>
      </c>
      <c r="O34" s="6">
        <v>0</v>
      </c>
      <c r="P34" s="7">
        <f t="shared" si="11"/>
        <v>249229.9</v>
      </c>
      <c r="Q34" s="7">
        <v>0</v>
      </c>
      <c r="R34" s="6">
        <v>216830</v>
      </c>
      <c r="S34" s="6">
        <v>32399.9</v>
      </c>
      <c r="T34" s="6">
        <v>0</v>
      </c>
      <c r="U34" s="7">
        <f t="shared" si="12"/>
        <v>251734.1</v>
      </c>
      <c r="V34" s="7">
        <v>0</v>
      </c>
      <c r="W34" s="6">
        <v>219008.7</v>
      </c>
      <c r="X34" s="6">
        <v>32725.4</v>
      </c>
      <c r="Y34" s="6">
        <v>0</v>
      </c>
      <c r="Z34" s="75" t="s">
        <v>87</v>
      </c>
      <c r="AA34" s="40" t="s">
        <v>86</v>
      </c>
    </row>
    <row r="35" spans="1:28" s="8" customFormat="1" ht="67.5" outlineLevel="1" x14ac:dyDescent="0.25">
      <c r="A35" s="37">
        <f>A34+1</f>
        <v>28</v>
      </c>
      <c r="B35" s="23" t="s">
        <v>326</v>
      </c>
      <c r="C35" s="21" t="s">
        <v>275</v>
      </c>
      <c r="D35" s="23" t="s">
        <v>18</v>
      </c>
      <c r="E35" s="32" t="s">
        <v>134</v>
      </c>
      <c r="F35" s="24" t="s">
        <v>51</v>
      </c>
      <c r="G35" s="41" t="s">
        <v>402</v>
      </c>
      <c r="H35" s="21">
        <v>1653940.9</v>
      </c>
      <c r="I35" s="21">
        <v>1524953.4</v>
      </c>
      <c r="J35" s="13">
        <f t="shared" si="9"/>
        <v>632137.69999999995</v>
      </c>
      <c r="K35" s="7">
        <f t="shared" si="10"/>
        <v>131173.70000000001</v>
      </c>
      <c r="L35" s="7">
        <v>0</v>
      </c>
      <c r="M35" s="6">
        <v>114121.1</v>
      </c>
      <c r="N35" s="6">
        <v>17052.599999999999</v>
      </c>
      <c r="O35" s="6">
        <v>0</v>
      </c>
      <c r="P35" s="7">
        <f t="shared" si="11"/>
        <v>249229.9</v>
      </c>
      <c r="Q35" s="7">
        <v>0</v>
      </c>
      <c r="R35" s="6">
        <v>216830</v>
      </c>
      <c r="S35" s="6">
        <v>32399.9</v>
      </c>
      <c r="T35" s="6">
        <v>0</v>
      </c>
      <c r="U35" s="7">
        <f t="shared" si="12"/>
        <v>251734.1</v>
      </c>
      <c r="V35" s="7">
        <v>0</v>
      </c>
      <c r="W35" s="6">
        <v>219008.7</v>
      </c>
      <c r="X35" s="6">
        <v>32725.4</v>
      </c>
      <c r="Y35" s="6">
        <v>0</v>
      </c>
      <c r="Z35" s="75" t="s">
        <v>88</v>
      </c>
      <c r="AA35" s="40" t="s">
        <v>86</v>
      </c>
    </row>
    <row r="36" spans="1:28" ht="67.5" outlineLevel="1" x14ac:dyDescent="0.25">
      <c r="A36" s="76">
        <f>A35+1</f>
        <v>29</v>
      </c>
      <c r="B36" s="34" t="s">
        <v>319</v>
      </c>
      <c r="C36" s="21" t="s">
        <v>275</v>
      </c>
      <c r="D36" s="7" t="s">
        <v>207</v>
      </c>
      <c r="E36" s="38" t="s">
        <v>450</v>
      </c>
      <c r="F36" s="74" t="s">
        <v>47</v>
      </c>
      <c r="G36" s="74" t="s">
        <v>416</v>
      </c>
      <c r="H36" s="6">
        <v>1071846.3</v>
      </c>
      <c r="I36" s="6">
        <v>1071846.3</v>
      </c>
      <c r="J36" s="10">
        <f t="shared" si="9"/>
        <v>616450.69999999995</v>
      </c>
      <c r="K36" s="7">
        <f t="shared" si="10"/>
        <v>370664.2</v>
      </c>
      <c r="L36" s="7">
        <v>105639.3</v>
      </c>
      <c r="M36" s="7">
        <v>246491.7</v>
      </c>
      <c r="N36" s="7">
        <v>18533.2</v>
      </c>
      <c r="O36" s="7">
        <v>0</v>
      </c>
      <c r="P36" s="7">
        <f t="shared" si="11"/>
        <v>245786.5</v>
      </c>
      <c r="Q36" s="7">
        <v>105073.7</v>
      </c>
      <c r="R36" s="7">
        <v>128423.5</v>
      </c>
      <c r="S36" s="7">
        <v>12289.3</v>
      </c>
      <c r="T36" s="7">
        <v>0</v>
      </c>
      <c r="U36" s="7">
        <f t="shared" si="12"/>
        <v>0</v>
      </c>
      <c r="V36" s="7">
        <v>0</v>
      </c>
      <c r="W36" s="7">
        <v>0</v>
      </c>
      <c r="X36" s="7">
        <v>0</v>
      </c>
      <c r="Y36" s="7">
        <v>0</v>
      </c>
      <c r="Z36" s="77" t="s">
        <v>213</v>
      </c>
      <c r="AA36" s="77"/>
    </row>
    <row r="37" spans="1:28" ht="87.75" customHeight="1" outlineLevel="1" x14ac:dyDescent="0.25">
      <c r="A37" s="37">
        <f>A36+1</f>
        <v>30</v>
      </c>
      <c r="B37" s="23" t="s">
        <v>322</v>
      </c>
      <c r="C37" s="21" t="s">
        <v>275</v>
      </c>
      <c r="D37" s="7" t="s">
        <v>207</v>
      </c>
      <c r="E37" s="38" t="s">
        <v>208</v>
      </c>
      <c r="F37" s="74" t="s">
        <v>211</v>
      </c>
      <c r="G37" s="74" t="s">
        <v>212</v>
      </c>
      <c r="H37" s="6">
        <v>339554.2</v>
      </c>
      <c r="I37" s="6">
        <v>339554.2</v>
      </c>
      <c r="J37" s="10">
        <f t="shared" si="9"/>
        <v>339554.2</v>
      </c>
      <c r="K37" s="7">
        <f t="shared" si="10"/>
        <v>339554.2</v>
      </c>
      <c r="L37" s="7">
        <v>125804.8</v>
      </c>
      <c r="M37" s="7">
        <v>196771.7</v>
      </c>
      <c r="N37" s="7">
        <v>16977.7</v>
      </c>
      <c r="O37" s="7">
        <v>0</v>
      </c>
      <c r="P37" s="7">
        <f t="shared" si="11"/>
        <v>0</v>
      </c>
      <c r="Q37" s="7">
        <v>0</v>
      </c>
      <c r="R37" s="7">
        <v>0</v>
      </c>
      <c r="S37" s="7">
        <v>0</v>
      </c>
      <c r="T37" s="7">
        <v>0</v>
      </c>
      <c r="U37" s="7">
        <f t="shared" si="12"/>
        <v>0</v>
      </c>
      <c r="V37" s="7">
        <v>0</v>
      </c>
      <c r="W37" s="7">
        <v>0</v>
      </c>
      <c r="X37" s="7">
        <v>0</v>
      </c>
      <c r="Y37" s="7">
        <v>0</v>
      </c>
      <c r="Z37" s="77" t="s">
        <v>215</v>
      </c>
      <c r="AA37" s="77"/>
    </row>
    <row r="38" spans="1:28" ht="87.75" customHeight="1" outlineLevel="1" x14ac:dyDescent="0.25">
      <c r="A38" s="37">
        <f>A37+1</f>
        <v>31</v>
      </c>
      <c r="B38" s="23" t="s">
        <v>326</v>
      </c>
      <c r="C38" s="21" t="s">
        <v>275</v>
      </c>
      <c r="D38" s="7" t="s">
        <v>207</v>
      </c>
      <c r="E38" s="38" t="s">
        <v>209</v>
      </c>
      <c r="F38" s="74" t="s">
        <v>44</v>
      </c>
      <c r="G38" s="74" t="s">
        <v>212</v>
      </c>
      <c r="H38" s="6">
        <v>473213.8</v>
      </c>
      <c r="I38" s="6">
        <v>473213.8</v>
      </c>
      <c r="J38" s="10">
        <f t="shared" si="9"/>
        <v>473213.79999999993</v>
      </c>
      <c r="K38" s="7">
        <f t="shared" si="10"/>
        <v>473213.79999999993</v>
      </c>
      <c r="L38" s="7">
        <v>52976.1</v>
      </c>
      <c r="M38" s="7">
        <v>382380.6</v>
      </c>
      <c r="N38" s="7">
        <v>37857.1</v>
      </c>
      <c r="O38" s="7">
        <v>0</v>
      </c>
      <c r="P38" s="7">
        <f t="shared" si="11"/>
        <v>0</v>
      </c>
      <c r="Q38" s="7">
        <v>0</v>
      </c>
      <c r="R38" s="7">
        <v>0</v>
      </c>
      <c r="S38" s="7">
        <v>0</v>
      </c>
      <c r="T38" s="7">
        <v>0</v>
      </c>
      <c r="U38" s="7">
        <f t="shared" si="12"/>
        <v>0</v>
      </c>
      <c r="V38" s="7">
        <v>0</v>
      </c>
      <c r="W38" s="7">
        <v>0</v>
      </c>
      <c r="X38" s="7">
        <v>0</v>
      </c>
      <c r="Y38" s="7">
        <v>0</v>
      </c>
      <c r="Z38" s="77" t="s">
        <v>214</v>
      </c>
      <c r="AA38" s="12"/>
    </row>
    <row r="39" spans="1:28" ht="87.75" customHeight="1" outlineLevel="1" x14ac:dyDescent="0.25">
      <c r="A39" s="37">
        <f t="shared" ref="A39:A93" si="15">A38+1</f>
        <v>32</v>
      </c>
      <c r="B39" s="23" t="s">
        <v>326</v>
      </c>
      <c r="C39" s="21" t="s">
        <v>275</v>
      </c>
      <c r="D39" s="7" t="s">
        <v>207</v>
      </c>
      <c r="E39" s="38" t="s">
        <v>210</v>
      </c>
      <c r="F39" s="74" t="s">
        <v>44</v>
      </c>
      <c r="G39" s="74" t="s">
        <v>212</v>
      </c>
      <c r="H39" s="6">
        <v>473213.8</v>
      </c>
      <c r="I39" s="6">
        <v>473213.8</v>
      </c>
      <c r="J39" s="10">
        <f t="shared" si="9"/>
        <v>473213.79999999993</v>
      </c>
      <c r="K39" s="7">
        <f t="shared" si="10"/>
        <v>473213.79999999993</v>
      </c>
      <c r="L39" s="7">
        <v>169789.1</v>
      </c>
      <c r="M39" s="7">
        <v>265567.59999999998</v>
      </c>
      <c r="N39" s="7">
        <v>37857.1</v>
      </c>
      <c r="O39" s="7">
        <v>0</v>
      </c>
      <c r="P39" s="7">
        <f t="shared" si="11"/>
        <v>0</v>
      </c>
      <c r="Q39" s="7">
        <v>0</v>
      </c>
      <c r="R39" s="7">
        <v>0</v>
      </c>
      <c r="S39" s="7">
        <v>0</v>
      </c>
      <c r="T39" s="7">
        <v>0</v>
      </c>
      <c r="U39" s="7">
        <f t="shared" si="12"/>
        <v>0</v>
      </c>
      <c r="V39" s="7">
        <v>0</v>
      </c>
      <c r="W39" s="7">
        <v>0</v>
      </c>
      <c r="X39" s="7">
        <v>0</v>
      </c>
      <c r="Y39" s="7">
        <v>0</v>
      </c>
      <c r="Z39" s="77" t="s">
        <v>214</v>
      </c>
      <c r="AA39" s="12"/>
    </row>
    <row r="40" spans="1:28" ht="87.75" customHeight="1" outlineLevel="1" x14ac:dyDescent="0.25">
      <c r="A40" s="37">
        <f>A39+1</f>
        <v>33</v>
      </c>
      <c r="B40" s="23" t="s">
        <v>323</v>
      </c>
      <c r="C40" s="21" t="s">
        <v>275</v>
      </c>
      <c r="D40" s="7" t="s">
        <v>207</v>
      </c>
      <c r="E40" s="38" t="s">
        <v>403</v>
      </c>
      <c r="F40" s="74" t="s">
        <v>404</v>
      </c>
      <c r="G40" s="78" t="s">
        <v>417</v>
      </c>
      <c r="H40" s="6">
        <v>182361.3</v>
      </c>
      <c r="I40" s="6">
        <v>182361.3</v>
      </c>
      <c r="J40" s="10">
        <f t="shared" si="9"/>
        <v>182361.30000000002</v>
      </c>
      <c r="K40" s="7">
        <f t="shared" si="10"/>
        <v>182361.30000000002</v>
      </c>
      <c r="L40" s="7">
        <v>0</v>
      </c>
      <c r="M40" s="7">
        <v>173243.2</v>
      </c>
      <c r="N40" s="7">
        <v>9118.1</v>
      </c>
      <c r="O40" s="7">
        <v>0</v>
      </c>
      <c r="P40" s="7">
        <f t="shared" si="11"/>
        <v>0</v>
      </c>
      <c r="Q40" s="7">
        <v>0</v>
      </c>
      <c r="R40" s="7">
        <v>0</v>
      </c>
      <c r="S40" s="7">
        <v>0</v>
      </c>
      <c r="T40" s="7">
        <v>0</v>
      </c>
      <c r="U40" s="7">
        <f t="shared" si="12"/>
        <v>0</v>
      </c>
      <c r="V40" s="7">
        <v>0</v>
      </c>
      <c r="W40" s="7">
        <v>0</v>
      </c>
      <c r="X40" s="7">
        <v>0</v>
      </c>
      <c r="Y40" s="7">
        <v>0</v>
      </c>
      <c r="Z40" s="77"/>
      <c r="AA40" s="12"/>
    </row>
    <row r="41" spans="1:28" s="11" customFormat="1" ht="78.75" outlineLevel="1" x14ac:dyDescent="0.25">
      <c r="A41" s="37">
        <f>A40+1</f>
        <v>34</v>
      </c>
      <c r="B41" s="34" t="s">
        <v>327</v>
      </c>
      <c r="C41" s="79" t="s">
        <v>276</v>
      </c>
      <c r="D41" s="6" t="s">
        <v>15</v>
      </c>
      <c r="E41" s="38" t="s">
        <v>24</v>
      </c>
      <c r="F41" s="74" t="s">
        <v>25</v>
      </c>
      <c r="G41" s="78" t="s">
        <v>418</v>
      </c>
      <c r="H41" s="6">
        <v>286431.40000000002</v>
      </c>
      <c r="I41" s="10">
        <v>278033.59999999998</v>
      </c>
      <c r="J41" s="13">
        <f t="shared" si="9"/>
        <v>278033.60000000003</v>
      </c>
      <c r="K41" s="7">
        <f t="shared" si="10"/>
        <v>278033.60000000003</v>
      </c>
      <c r="L41" s="7">
        <v>0</v>
      </c>
      <c r="M41" s="6">
        <v>264131.90000000002</v>
      </c>
      <c r="N41" s="6">
        <v>13901.7</v>
      </c>
      <c r="O41" s="6">
        <v>0</v>
      </c>
      <c r="P41" s="7">
        <f t="shared" si="11"/>
        <v>0</v>
      </c>
      <c r="Q41" s="7">
        <v>0</v>
      </c>
      <c r="R41" s="6">
        <v>0</v>
      </c>
      <c r="S41" s="6">
        <v>0</v>
      </c>
      <c r="T41" s="6">
        <v>0</v>
      </c>
      <c r="U41" s="7">
        <f t="shared" si="12"/>
        <v>0</v>
      </c>
      <c r="V41" s="7">
        <v>0</v>
      </c>
      <c r="W41" s="6">
        <v>0</v>
      </c>
      <c r="X41" s="6">
        <v>0</v>
      </c>
      <c r="Y41" s="6">
        <v>0</v>
      </c>
      <c r="Z41" s="40" t="s">
        <v>147</v>
      </c>
      <c r="AA41" s="36"/>
      <c r="AB41" s="22"/>
    </row>
    <row r="42" spans="1:28" s="11" customFormat="1" ht="90" outlineLevel="1" x14ac:dyDescent="0.25">
      <c r="A42" s="37">
        <f t="shared" si="15"/>
        <v>35</v>
      </c>
      <c r="B42" s="80" t="s">
        <v>316</v>
      </c>
      <c r="C42" s="34" t="s">
        <v>277</v>
      </c>
      <c r="D42" s="39" t="s">
        <v>15</v>
      </c>
      <c r="E42" s="66" t="s">
        <v>359</v>
      </c>
      <c r="F42" s="64" t="s">
        <v>360</v>
      </c>
      <c r="G42" s="65" t="s">
        <v>361</v>
      </c>
      <c r="H42" s="6" t="s">
        <v>362</v>
      </c>
      <c r="I42" s="10" t="s">
        <v>362</v>
      </c>
      <c r="J42" s="13">
        <f t="shared" si="9"/>
        <v>379058.10000000003</v>
      </c>
      <c r="K42" s="7">
        <f t="shared" si="10"/>
        <v>0</v>
      </c>
      <c r="L42" s="7">
        <v>0</v>
      </c>
      <c r="M42" s="6">
        <v>0</v>
      </c>
      <c r="N42" s="6">
        <v>0</v>
      </c>
      <c r="O42" s="6">
        <v>0</v>
      </c>
      <c r="P42" s="7">
        <f t="shared" si="11"/>
        <v>0</v>
      </c>
      <c r="Q42" s="7">
        <v>0</v>
      </c>
      <c r="R42" s="6">
        <v>0</v>
      </c>
      <c r="S42" s="6">
        <v>0</v>
      </c>
      <c r="T42" s="6">
        <v>0</v>
      </c>
      <c r="U42" s="7">
        <f t="shared" si="12"/>
        <v>379058.10000000003</v>
      </c>
      <c r="V42" s="7">
        <v>140441</v>
      </c>
      <c r="W42" s="6">
        <v>219664.2</v>
      </c>
      <c r="X42" s="6">
        <v>18952.900000000001</v>
      </c>
      <c r="Y42" s="6">
        <v>0</v>
      </c>
      <c r="Z42" s="40" t="s">
        <v>363</v>
      </c>
      <c r="AA42" s="36"/>
      <c r="AB42" s="22"/>
    </row>
    <row r="43" spans="1:28" s="11" customFormat="1" ht="90" outlineLevel="1" x14ac:dyDescent="0.25">
      <c r="A43" s="37">
        <f t="shared" si="15"/>
        <v>36</v>
      </c>
      <c r="B43" s="23" t="s">
        <v>315</v>
      </c>
      <c r="C43" s="34" t="s">
        <v>277</v>
      </c>
      <c r="D43" s="39" t="s">
        <v>15</v>
      </c>
      <c r="E43" s="67" t="s">
        <v>28</v>
      </c>
      <c r="F43" s="68" t="s">
        <v>29</v>
      </c>
      <c r="G43" s="69" t="s">
        <v>419</v>
      </c>
      <c r="H43" s="70">
        <v>1498400</v>
      </c>
      <c r="I43" s="70">
        <v>787800</v>
      </c>
      <c r="J43" s="13">
        <f t="shared" si="9"/>
        <v>787830.8</v>
      </c>
      <c r="K43" s="7">
        <f t="shared" si="10"/>
        <v>440939.3</v>
      </c>
      <c r="L43" s="7">
        <v>0</v>
      </c>
      <c r="M43" s="6">
        <v>418892.1</v>
      </c>
      <c r="N43" s="6">
        <v>22047.200000000001</v>
      </c>
      <c r="O43" s="6">
        <v>0</v>
      </c>
      <c r="P43" s="7">
        <f t="shared" si="11"/>
        <v>346891.5</v>
      </c>
      <c r="Q43" s="7">
        <v>0</v>
      </c>
      <c r="R43" s="6">
        <v>329546.90000000002</v>
      </c>
      <c r="S43" s="6">
        <v>17344.599999999999</v>
      </c>
      <c r="T43" s="6">
        <v>0</v>
      </c>
      <c r="U43" s="7">
        <f t="shared" si="12"/>
        <v>0</v>
      </c>
      <c r="V43" s="7">
        <v>0</v>
      </c>
      <c r="W43" s="6">
        <v>0</v>
      </c>
      <c r="X43" s="6">
        <v>0</v>
      </c>
      <c r="Y43" s="6">
        <v>0</v>
      </c>
      <c r="Z43" s="40" t="s">
        <v>148</v>
      </c>
      <c r="AA43" s="35"/>
    </row>
    <row r="44" spans="1:28" ht="112.5" outlineLevel="1" x14ac:dyDescent="0.25">
      <c r="A44" s="37">
        <f t="shared" si="15"/>
        <v>37</v>
      </c>
      <c r="B44" s="81" t="s">
        <v>323</v>
      </c>
      <c r="C44" s="81" t="s">
        <v>278</v>
      </c>
      <c r="D44" s="6" t="s">
        <v>15</v>
      </c>
      <c r="E44" s="38" t="s">
        <v>16</v>
      </c>
      <c r="F44" s="74" t="s">
        <v>23</v>
      </c>
      <c r="G44" s="78" t="s">
        <v>420</v>
      </c>
      <c r="H44" s="6">
        <v>73347</v>
      </c>
      <c r="I44" s="6">
        <v>53816.1</v>
      </c>
      <c r="J44" s="13">
        <f t="shared" si="9"/>
        <v>53816.1</v>
      </c>
      <c r="K44" s="7">
        <f t="shared" si="10"/>
        <v>53816.1</v>
      </c>
      <c r="L44" s="7">
        <v>0</v>
      </c>
      <c r="M44" s="6">
        <v>53816.1</v>
      </c>
      <c r="N44" s="6">
        <v>0</v>
      </c>
      <c r="O44" s="6">
        <v>0</v>
      </c>
      <c r="P44" s="7">
        <f t="shared" si="11"/>
        <v>0</v>
      </c>
      <c r="Q44" s="7">
        <v>0</v>
      </c>
      <c r="R44" s="6">
        <v>0</v>
      </c>
      <c r="S44" s="6">
        <v>0</v>
      </c>
      <c r="T44" s="6">
        <v>0</v>
      </c>
      <c r="U44" s="7">
        <f t="shared" si="12"/>
        <v>0</v>
      </c>
      <c r="V44" s="7">
        <v>0</v>
      </c>
      <c r="W44" s="6">
        <v>0</v>
      </c>
      <c r="X44" s="6">
        <v>0</v>
      </c>
      <c r="Y44" s="6">
        <v>0</v>
      </c>
      <c r="Z44" s="35" t="s">
        <v>75</v>
      </c>
      <c r="AA44" s="35"/>
    </row>
    <row r="45" spans="1:28" s="82" customFormat="1" ht="78.75" outlineLevel="1" x14ac:dyDescent="0.25">
      <c r="A45" s="37">
        <f t="shared" si="15"/>
        <v>38</v>
      </c>
      <c r="B45" s="21" t="s">
        <v>312</v>
      </c>
      <c r="C45" s="79" t="s">
        <v>405</v>
      </c>
      <c r="D45" s="6" t="s">
        <v>15</v>
      </c>
      <c r="E45" s="38" t="s">
        <v>115</v>
      </c>
      <c r="F45" s="74" t="s">
        <v>116</v>
      </c>
      <c r="G45" s="74" t="s">
        <v>149</v>
      </c>
      <c r="H45" s="6" t="s">
        <v>117</v>
      </c>
      <c r="I45" s="6">
        <v>909666.8</v>
      </c>
      <c r="J45" s="13">
        <f t="shared" ref="J45:J47" si="16">K45+P45+U45</f>
        <v>47355.3</v>
      </c>
      <c r="K45" s="7">
        <f t="shared" ref="K45:K47" si="17">L45+M45+N45+O45</f>
        <v>47355.3</v>
      </c>
      <c r="L45" s="7">
        <v>0</v>
      </c>
      <c r="M45" s="7">
        <v>43093.3</v>
      </c>
      <c r="N45" s="6">
        <v>4262</v>
      </c>
      <c r="O45" s="6">
        <v>0</v>
      </c>
      <c r="P45" s="7">
        <f t="shared" si="11"/>
        <v>0</v>
      </c>
      <c r="Q45" s="7">
        <v>0</v>
      </c>
      <c r="R45" s="6">
        <v>0</v>
      </c>
      <c r="S45" s="6">
        <v>0</v>
      </c>
      <c r="T45" s="6">
        <v>0</v>
      </c>
      <c r="U45" s="7">
        <f t="shared" si="12"/>
        <v>0</v>
      </c>
      <c r="V45" s="7">
        <v>0</v>
      </c>
      <c r="W45" s="6">
        <v>0</v>
      </c>
      <c r="X45" s="6">
        <v>0</v>
      </c>
      <c r="Y45" s="6">
        <v>0</v>
      </c>
      <c r="Z45" s="12" t="s">
        <v>150</v>
      </c>
      <c r="AA45" s="12"/>
    </row>
    <row r="46" spans="1:28" s="9" customFormat="1" ht="78.75" outlineLevel="1" x14ac:dyDescent="0.25">
      <c r="A46" s="37">
        <f t="shared" si="15"/>
        <v>39</v>
      </c>
      <c r="B46" s="23" t="s">
        <v>315</v>
      </c>
      <c r="C46" s="79" t="s">
        <v>405</v>
      </c>
      <c r="D46" s="6" t="s">
        <v>15</v>
      </c>
      <c r="E46" s="38" t="s">
        <v>111</v>
      </c>
      <c r="F46" s="74" t="s">
        <v>112</v>
      </c>
      <c r="G46" s="74" t="s">
        <v>421</v>
      </c>
      <c r="H46" s="6" t="s">
        <v>113</v>
      </c>
      <c r="I46" s="10" t="s">
        <v>114</v>
      </c>
      <c r="J46" s="13">
        <f t="shared" si="16"/>
        <v>71276.899999999994</v>
      </c>
      <c r="K46" s="7">
        <f t="shared" si="17"/>
        <v>71276.899999999994</v>
      </c>
      <c r="L46" s="7">
        <v>0</v>
      </c>
      <c r="M46" s="7">
        <v>64862</v>
      </c>
      <c r="N46" s="6">
        <v>6414.9</v>
      </c>
      <c r="O46" s="6">
        <v>0</v>
      </c>
      <c r="P46" s="7">
        <f t="shared" si="11"/>
        <v>0</v>
      </c>
      <c r="Q46" s="7">
        <v>0</v>
      </c>
      <c r="R46" s="6">
        <v>0</v>
      </c>
      <c r="S46" s="6">
        <v>0</v>
      </c>
      <c r="T46" s="6">
        <v>0</v>
      </c>
      <c r="U46" s="7">
        <f t="shared" si="12"/>
        <v>0</v>
      </c>
      <c r="V46" s="7">
        <v>0</v>
      </c>
      <c r="W46" s="6">
        <v>0</v>
      </c>
      <c r="X46" s="6">
        <v>0</v>
      </c>
      <c r="Y46" s="6">
        <v>0</v>
      </c>
      <c r="Z46" s="12" t="s">
        <v>129</v>
      </c>
      <c r="AA46" s="12" t="s">
        <v>131</v>
      </c>
    </row>
    <row r="47" spans="1:28" s="9" customFormat="1" ht="78.75" outlineLevel="1" x14ac:dyDescent="0.25">
      <c r="A47" s="37">
        <f t="shared" si="15"/>
        <v>40</v>
      </c>
      <c r="B47" s="23" t="s">
        <v>315</v>
      </c>
      <c r="C47" s="79" t="s">
        <v>405</v>
      </c>
      <c r="D47" s="6" t="s">
        <v>15</v>
      </c>
      <c r="E47" s="38" t="s">
        <v>118</v>
      </c>
      <c r="F47" s="74" t="s">
        <v>448</v>
      </c>
      <c r="G47" s="74" t="s">
        <v>422</v>
      </c>
      <c r="H47" s="6" t="s">
        <v>119</v>
      </c>
      <c r="I47" s="10" t="s">
        <v>120</v>
      </c>
      <c r="J47" s="13">
        <f t="shared" si="16"/>
        <v>61233.9</v>
      </c>
      <c r="K47" s="7">
        <f t="shared" si="17"/>
        <v>61233.9</v>
      </c>
      <c r="L47" s="7">
        <v>0</v>
      </c>
      <c r="M47" s="6">
        <v>55722.8</v>
      </c>
      <c r="N47" s="6">
        <v>5511.1</v>
      </c>
      <c r="O47" s="6">
        <v>0</v>
      </c>
      <c r="P47" s="7">
        <f t="shared" ref="P47" si="18">Q47+R47+S47+T47</f>
        <v>0</v>
      </c>
      <c r="Q47" s="7">
        <v>0</v>
      </c>
      <c r="R47" s="6">
        <v>0</v>
      </c>
      <c r="S47" s="6">
        <v>0</v>
      </c>
      <c r="T47" s="6">
        <v>0</v>
      </c>
      <c r="U47" s="7">
        <f t="shared" ref="U47" si="19">V47+W47+X47+Y47</f>
        <v>0</v>
      </c>
      <c r="V47" s="7">
        <v>0</v>
      </c>
      <c r="W47" s="6">
        <v>0</v>
      </c>
      <c r="X47" s="6">
        <v>0</v>
      </c>
      <c r="Y47" s="6">
        <v>0</v>
      </c>
      <c r="Z47" s="12" t="s">
        <v>129</v>
      </c>
      <c r="AA47" s="12" t="s">
        <v>131</v>
      </c>
    </row>
    <row r="48" spans="1:28" s="9" customFormat="1" ht="78.75" outlineLevel="1" x14ac:dyDescent="0.25">
      <c r="A48" s="37">
        <f t="shared" si="15"/>
        <v>41</v>
      </c>
      <c r="B48" s="23" t="s">
        <v>316</v>
      </c>
      <c r="C48" s="79" t="s">
        <v>405</v>
      </c>
      <c r="D48" s="6" t="s">
        <v>15</v>
      </c>
      <c r="E48" s="38" t="s">
        <v>121</v>
      </c>
      <c r="F48" s="74" t="s">
        <v>122</v>
      </c>
      <c r="G48" s="74" t="s">
        <v>423</v>
      </c>
      <c r="H48" s="6">
        <v>458462</v>
      </c>
      <c r="I48" s="10">
        <v>455310.8</v>
      </c>
      <c r="J48" s="7">
        <f t="shared" ref="J48" si="20">K48+P48+U48</f>
        <v>370007.1</v>
      </c>
      <c r="K48" s="7">
        <f t="shared" ref="K48" si="21">L48+M48+N48+O48</f>
        <v>97386.1</v>
      </c>
      <c r="L48" s="7">
        <v>0</v>
      </c>
      <c r="M48" s="7">
        <v>57557.599999999999</v>
      </c>
      <c r="N48" s="6">
        <v>3029.4</v>
      </c>
      <c r="O48" s="7">
        <v>36799.1</v>
      </c>
      <c r="P48" s="7">
        <f t="shared" ref="P48" si="22">Q48+R48+S48+T48</f>
        <v>147621</v>
      </c>
      <c r="Q48" s="7">
        <v>0</v>
      </c>
      <c r="R48" s="6">
        <v>87248</v>
      </c>
      <c r="S48" s="6">
        <v>4592</v>
      </c>
      <c r="T48" s="7">
        <v>55781</v>
      </c>
      <c r="U48" s="7">
        <f t="shared" ref="U48" si="23">V48+W48+X48+Y48</f>
        <v>125000</v>
      </c>
      <c r="V48" s="7">
        <v>0</v>
      </c>
      <c r="W48" s="6">
        <v>73878.100000000006</v>
      </c>
      <c r="X48" s="6">
        <v>3888.4</v>
      </c>
      <c r="Y48" s="7">
        <v>47233.5</v>
      </c>
      <c r="Z48" s="12" t="s">
        <v>130</v>
      </c>
      <c r="AA48" s="12" t="s">
        <v>131</v>
      </c>
    </row>
    <row r="49" spans="1:27" s="9" customFormat="1" ht="78.75" outlineLevel="1" x14ac:dyDescent="0.25">
      <c r="A49" s="37">
        <f t="shared" si="15"/>
        <v>42</v>
      </c>
      <c r="B49" s="23" t="s">
        <v>316</v>
      </c>
      <c r="C49" s="79" t="s">
        <v>405</v>
      </c>
      <c r="D49" s="6" t="s">
        <v>15</v>
      </c>
      <c r="E49" s="38" t="s">
        <v>123</v>
      </c>
      <c r="F49" s="74" t="s">
        <v>124</v>
      </c>
      <c r="G49" s="74" t="s">
        <v>423</v>
      </c>
      <c r="H49" s="6">
        <v>390490.6</v>
      </c>
      <c r="I49" s="10">
        <v>386113.1</v>
      </c>
      <c r="J49" s="7">
        <f t="shared" ref="J49" si="24">K49+P49+U49</f>
        <v>370000</v>
      </c>
      <c r="K49" s="7">
        <f t="shared" ref="K49" si="25">L49+M49+N49+O49</f>
        <v>110000</v>
      </c>
      <c r="L49" s="7">
        <v>0</v>
      </c>
      <c r="M49" s="7">
        <v>65012.800000000003</v>
      </c>
      <c r="N49" s="6">
        <v>3421.7</v>
      </c>
      <c r="O49" s="7">
        <v>41565.5</v>
      </c>
      <c r="P49" s="7">
        <f t="shared" ref="P49" si="26">Q49+R49+S49+T49</f>
        <v>130000</v>
      </c>
      <c r="Q49" s="7">
        <v>0</v>
      </c>
      <c r="R49" s="6">
        <v>76833.2</v>
      </c>
      <c r="S49" s="6">
        <v>4043.9</v>
      </c>
      <c r="T49" s="7">
        <v>49122.9</v>
      </c>
      <c r="U49" s="7">
        <f t="shared" ref="U49" si="27">V49+W49+X49+Y49</f>
        <v>130000</v>
      </c>
      <c r="V49" s="7">
        <v>0</v>
      </c>
      <c r="W49" s="6">
        <v>76833.2</v>
      </c>
      <c r="X49" s="6">
        <v>4043.9</v>
      </c>
      <c r="Y49" s="7">
        <v>49122.9</v>
      </c>
      <c r="Z49" s="12" t="s">
        <v>130</v>
      </c>
      <c r="AA49" s="12" t="s">
        <v>131</v>
      </c>
    </row>
    <row r="50" spans="1:27" s="9" customFormat="1" ht="78.75" outlineLevel="1" x14ac:dyDescent="0.25">
      <c r="A50" s="37">
        <f t="shared" si="15"/>
        <v>43</v>
      </c>
      <c r="B50" s="23" t="s">
        <v>321</v>
      </c>
      <c r="C50" s="79" t="s">
        <v>405</v>
      </c>
      <c r="D50" s="6" t="s">
        <v>15</v>
      </c>
      <c r="E50" s="38" t="s">
        <v>125</v>
      </c>
      <c r="F50" s="74" t="s">
        <v>126</v>
      </c>
      <c r="G50" s="74" t="s">
        <v>424</v>
      </c>
      <c r="H50" s="6" t="s">
        <v>127</v>
      </c>
      <c r="I50" s="10" t="s">
        <v>128</v>
      </c>
      <c r="J50" s="7">
        <f t="shared" si="9"/>
        <v>37673.699999999997</v>
      </c>
      <c r="K50" s="7">
        <f t="shared" si="10"/>
        <v>0</v>
      </c>
      <c r="L50" s="7">
        <v>0</v>
      </c>
      <c r="M50" s="7">
        <v>0</v>
      </c>
      <c r="N50" s="6">
        <v>0</v>
      </c>
      <c r="O50" s="6">
        <v>0</v>
      </c>
      <c r="P50" s="7">
        <f t="shared" si="11"/>
        <v>37673.699999999997</v>
      </c>
      <c r="Q50" s="7">
        <v>0</v>
      </c>
      <c r="R50" s="6">
        <v>35036.5</v>
      </c>
      <c r="S50" s="6">
        <v>2637.2</v>
      </c>
      <c r="T50" s="6">
        <v>0</v>
      </c>
      <c r="U50" s="7">
        <f t="shared" si="12"/>
        <v>0</v>
      </c>
      <c r="V50" s="7">
        <v>0</v>
      </c>
      <c r="W50" s="6">
        <v>0</v>
      </c>
      <c r="X50" s="6">
        <v>0</v>
      </c>
      <c r="Y50" s="6">
        <v>0</v>
      </c>
      <c r="Z50" s="12" t="s">
        <v>151</v>
      </c>
      <c r="AA50" s="12" t="s">
        <v>152</v>
      </c>
    </row>
    <row r="51" spans="1:27" ht="87" customHeight="1" outlineLevel="1" x14ac:dyDescent="0.25">
      <c r="A51" s="37">
        <f t="shared" si="15"/>
        <v>44</v>
      </c>
      <c r="B51" s="81" t="s">
        <v>323</v>
      </c>
      <c r="C51" s="81" t="s">
        <v>156</v>
      </c>
      <c r="D51" s="7" t="s">
        <v>18</v>
      </c>
      <c r="E51" s="38" t="s">
        <v>157</v>
      </c>
      <c r="F51" s="74" t="s">
        <v>158</v>
      </c>
      <c r="G51" s="74" t="s">
        <v>425</v>
      </c>
      <c r="H51" s="6">
        <v>1100000</v>
      </c>
      <c r="I51" s="10">
        <v>164642.6</v>
      </c>
      <c r="J51" s="10">
        <f>K51+P51+U51</f>
        <v>164642.6</v>
      </c>
      <c r="K51" s="7">
        <f t="shared" ref="K51:K68" si="28">L51+M51+N51+O51</f>
        <v>164642.6</v>
      </c>
      <c r="L51" s="7">
        <v>0</v>
      </c>
      <c r="M51" s="7">
        <v>0</v>
      </c>
      <c r="N51" s="7">
        <v>0</v>
      </c>
      <c r="O51" s="7">
        <v>164642.6</v>
      </c>
      <c r="P51" s="7">
        <f t="shared" ref="P51:P55" si="29">Q51+R51+S51+T51</f>
        <v>0</v>
      </c>
      <c r="Q51" s="7">
        <v>0</v>
      </c>
      <c r="R51" s="7">
        <v>0</v>
      </c>
      <c r="S51" s="7">
        <v>0</v>
      </c>
      <c r="T51" s="7">
        <v>0</v>
      </c>
      <c r="U51" s="7">
        <f t="shared" ref="U51:U55" si="30">V51+W51+X51+Y51</f>
        <v>0</v>
      </c>
      <c r="V51" s="7">
        <v>0</v>
      </c>
      <c r="W51" s="7">
        <v>0</v>
      </c>
      <c r="X51" s="7">
        <v>0</v>
      </c>
      <c r="Y51" s="7">
        <v>0</v>
      </c>
      <c r="Z51" s="77" t="s">
        <v>159</v>
      </c>
      <c r="AA51" s="77"/>
    </row>
    <row r="52" spans="1:27" ht="113.25" customHeight="1" outlineLevel="1" x14ac:dyDescent="0.25">
      <c r="A52" s="37">
        <f t="shared" si="15"/>
        <v>45</v>
      </c>
      <c r="B52" s="81" t="s">
        <v>324</v>
      </c>
      <c r="C52" s="81" t="s">
        <v>156</v>
      </c>
      <c r="D52" s="7" t="s">
        <v>18</v>
      </c>
      <c r="E52" s="38" t="s">
        <v>160</v>
      </c>
      <c r="F52" s="74" t="s">
        <v>161</v>
      </c>
      <c r="G52" s="74" t="s">
        <v>426</v>
      </c>
      <c r="H52" s="6">
        <v>2889700</v>
      </c>
      <c r="I52" s="6">
        <v>2889700</v>
      </c>
      <c r="J52" s="10">
        <f t="shared" ref="J52:J68" si="31">K52+P52+U52</f>
        <v>2639700</v>
      </c>
      <c r="K52" s="7">
        <f t="shared" si="28"/>
        <v>847425</v>
      </c>
      <c r="L52" s="7">
        <v>0</v>
      </c>
      <c r="M52" s="7">
        <v>250000</v>
      </c>
      <c r="N52" s="7">
        <v>0</v>
      </c>
      <c r="O52" s="7">
        <v>597425</v>
      </c>
      <c r="P52" s="7">
        <f t="shared" si="29"/>
        <v>1194850</v>
      </c>
      <c r="Q52" s="7">
        <v>0</v>
      </c>
      <c r="R52" s="7">
        <v>0</v>
      </c>
      <c r="S52" s="7">
        <v>0</v>
      </c>
      <c r="T52" s="7">
        <v>1194850</v>
      </c>
      <c r="U52" s="7">
        <f t="shared" si="30"/>
        <v>597425</v>
      </c>
      <c r="V52" s="7">
        <v>0</v>
      </c>
      <c r="W52" s="7">
        <v>0</v>
      </c>
      <c r="X52" s="7">
        <v>0</v>
      </c>
      <c r="Y52" s="7">
        <v>597425</v>
      </c>
      <c r="Z52" s="77" t="s">
        <v>168</v>
      </c>
      <c r="AA52" s="77" t="s">
        <v>169</v>
      </c>
    </row>
    <row r="53" spans="1:27" ht="78.75" customHeight="1" outlineLevel="1" x14ac:dyDescent="0.25">
      <c r="A53" s="37">
        <f t="shared" si="15"/>
        <v>46</v>
      </c>
      <c r="B53" s="23" t="s">
        <v>387</v>
      </c>
      <c r="C53" s="81" t="s">
        <v>156</v>
      </c>
      <c r="D53" s="7" t="s">
        <v>18</v>
      </c>
      <c r="E53" s="38" t="s">
        <v>162</v>
      </c>
      <c r="F53" s="74" t="s">
        <v>163</v>
      </c>
      <c r="G53" s="74" t="s">
        <v>426</v>
      </c>
      <c r="H53" s="6">
        <v>739897.7</v>
      </c>
      <c r="I53" s="6">
        <v>739897.7</v>
      </c>
      <c r="J53" s="10">
        <f t="shared" si="31"/>
        <v>652388</v>
      </c>
      <c r="K53" s="7">
        <f t="shared" si="28"/>
        <v>156990.29999999999</v>
      </c>
      <c r="L53" s="7">
        <v>0</v>
      </c>
      <c r="M53" s="7">
        <v>75490.3</v>
      </c>
      <c r="N53" s="7">
        <v>0</v>
      </c>
      <c r="O53" s="7">
        <v>81500</v>
      </c>
      <c r="P53" s="7">
        <f t="shared" si="29"/>
        <v>330265</v>
      </c>
      <c r="Q53" s="7">
        <v>0</v>
      </c>
      <c r="R53" s="7">
        <v>0</v>
      </c>
      <c r="S53" s="7">
        <v>0</v>
      </c>
      <c r="T53" s="7">
        <v>330265</v>
      </c>
      <c r="U53" s="7">
        <f t="shared" si="30"/>
        <v>165132.70000000001</v>
      </c>
      <c r="V53" s="7">
        <v>0</v>
      </c>
      <c r="W53" s="7">
        <v>0</v>
      </c>
      <c r="X53" s="7">
        <v>0</v>
      </c>
      <c r="Y53" s="7">
        <v>165132.70000000001</v>
      </c>
      <c r="Z53" s="12" t="s">
        <v>171</v>
      </c>
      <c r="AA53" s="12" t="s">
        <v>329</v>
      </c>
    </row>
    <row r="54" spans="1:27" ht="94.5" customHeight="1" outlineLevel="1" x14ac:dyDescent="0.25">
      <c r="A54" s="37">
        <f t="shared" si="15"/>
        <v>47</v>
      </c>
      <c r="B54" s="34" t="s">
        <v>327</v>
      </c>
      <c r="C54" s="81" t="s">
        <v>156</v>
      </c>
      <c r="D54" s="7" t="s">
        <v>18</v>
      </c>
      <c r="E54" s="38" t="s">
        <v>164</v>
      </c>
      <c r="F54" s="74" t="s">
        <v>165</v>
      </c>
      <c r="G54" s="74" t="s">
        <v>427</v>
      </c>
      <c r="H54" s="6">
        <v>851057</v>
      </c>
      <c r="I54" s="6">
        <v>851057</v>
      </c>
      <c r="J54" s="10">
        <f t="shared" si="31"/>
        <v>332028.5</v>
      </c>
      <c r="K54" s="7">
        <f t="shared" si="28"/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29"/>
        <v>0</v>
      </c>
      <c r="Q54" s="7">
        <v>0</v>
      </c>
      <c r="R54" s="7">
        <v>0</v>
      </c>
      <c r="S54" s="7">
        <v>0</v>
      </c>
      <c r="T54" s="7">
        <v>0</v>
      </c>
      <c r="U54" s="7">
        <f t="shared" si="30"/>
        <v>332028.5</v>
      </c>
      <c r="V54" s="7">
        <v>0</v>
      </c>
      <c r="W54" s="7">
        <v>0</v>
      </c>
      <c r="X54" s="7">
        <v>0</v>
      </c>
      <c r="Y54" s="7">
        <v>332028.5</v>
      </c>
      <c r="Z54" s="12" t="s">
        <v>170</v>
      </c>
      <c r="AA54" s="12" t="s">
        <v>330</v>
      </c>
    </row>
    <row r="55" spans="1:27" ht="90" customHeight="1" outlineLevel="1" x14ac:dyDescent="0.25">
      <c r="A55" s="37">
        <f t="shared" si="15"/>
        <v>48</v>
      </c>
      <c r="B55" s="34" t="s">
        <v>319</v>
      </c>
      <c r="C55" s="81" t="s">
        <v>156</v>
      </c>
      <c r="D55" s="7" t="s">
        <v>18</v>
      </c>
      <c r="E55" s="38" t="s">
        <v>166</v>
      </c>
      <c r="F55" s="74" t="s">
        <v>328</v>
      </c>
      <c r="G55" s="74" t="s">
        <v>427</v>
      </c>
      <c r="H55" s="6">
        <v>4629000</v>
      </c>
      <c r="I55" s="6">
        <v>4629000</v>
      </c>
      <c r="J55" s="10">
        <f t="shared" si="31"/>
        <v>2314500</v>
      </c>
      <c r="K55" s="7">
        <f t="shared" si="28"/>
        <v>0</v>
      </c>
      <c r="L55" s="7">
        <v>0</v>
      </c>
      <c r="M55" s="7">
        <v>0</v>
      </c>
      <c r="N55" s="7">
        <v>0</v>
      </c>
      <c r="O55" s="7">
        <v>0</v>
      </c>
      <c r="P55" s="7">
        <f t="shared" si="29"/>
        <v>0</v>
      </c>
      <c r="Q55" s="7">
        <v>0</v>
      </c>
      <c r="R55" s="7">
        <v>0</v>
      </c>
      <c r="S55" s="7">
        <v>0</v>
      </c>
      <c r="T55" s="7">
        <v>0</v>
      </c>
      <c r="U55" s="7">
        <f t="shared" si="30"/>
        <v>2314500</v>
      </c>
      <c r="V55" s="7">
        <v>0</v>
      </c>
      <c r="W55" s="7">
        <v>0</v>
      </c>
      <c r="X55" s="7">
        <v>0</v>
      </c>
      <c r="Y55" s="7">
        <v>2314500</v>
      </c>
      <c r="Z55" s="12" t="s">
        <v>167</v>
      </c>
      <c r="AA55" s="12"/>
    </row>
    <row r="56" spans="1:27" ht="99" customHeight="1" outlineLevel="1" x14ac:dyDescent="0.25">
      <c r="A56" s="37">
        <f t="shared" si="15"/>
        <v>49</v>
      </c>
      <c r="B56" s="23" t="s">
        <v>315</v>
      </c>
      <c r="C56" s="81" t="s">
        <v>172</v>
      </c>
      <c r="D56" s="7" t="s">
        <v>15</v>
      </c>
      <c r="E56" s="38" t="s">
        <v>331</v>
      </c>
      <c r="F56" s="74" t="s">
        <v>184</v>
      </c>
      <c r="G56" s="74" t="s">
        <v>349</v>
      </c>
      <c r="H56" s="6">
        <v>500000.00000000006</v>
      </c>
      <c r="I56" s="6">
        <v>500000.00000000006</v>
      </c>
      <c r="J56" s="10">
        <f t="shared" si="31"/>
        <v>500000.00000000006</v>
      </c>
      <c r="K56" s="7">
        <f t="shared" si="28"/>
        <v>277487.10000000003</v>
      </c>
      <c r="L56" s="7">
        <v>0</v>
      </c>
      <c r="M56" s="7">
        <v>263612.7</v>
      </c>
      <c r="N56" s="7">
        <v>13874.4</v>
      </c>
      <c r="O56" s="7">
        <v>0</v>
      </c>
      <c r="P56" s="7">
        <f t="shared" ref="P56:P68" si="32">Q56+R56+S56+T56</f>
        <v>222512.90000000002</v>
      </c>
      <c r="Q56" s="7">
        <v>84080.6</v>
      </c>
      <c r="R56" s="7">
        <v>131510.70000000001</v>
      </c>
      <c r="S56" s="7">
        <v>6921.6</v>
      </c>
      <c r="T56" s="7">
        <v>0</v>
      </c>
      <c r="U56" s="7">
        <f t="shared" ref="U56:U68" si="33">V56+W56+X56+Y56</f>
        <v>0</v>
      </c>
      <c r="V56" s="7">
        <v>0</v>
      </c>
      <c r="W56" s="7">
        <v>0</v>
      </c>
      <c r="X56" s="7">
        <v>0</v>
      </c>
      <c r="Y56" s="7">
        <v>0</v>
      </c>
      <c r="Z56" s="77" t="s">
        <v>195</v>
      </c>
      <c r="AA56" s="12" t="s">
        <v>152</v>
      </c>
    </row>
    <row r="57" spans="1:27" ht="90" customHeight="1" outlineLevel="1" x14ac:dyDescent="0.25">
      <c r="A57" s="37">
        <f t="shared" si="15"/>
        <v>50</v>
      </c>
      <c r="B57" s="23" t="s">
        <v>317</v>
      </c>
      <c r="C57" s="81" t="s">
        <v>172</v>
      </c>
      <c r="D57" s="7" t="s">
        <v>15</v>
      </c>
      <c r="E57" s="38" t="s">
        <v>332</v>
      </c>
      <c r="F57" s="74" t="s">
        <v>184</v>
      </c>
      <c r="G57" s="74" t="s">
        <v>350</v>
      </c>
      <c r="H57" s="6">
        <v>2067852.4</v>
      </c>
      <c r="I57" s="6">
        <v>1278599.9999999998</v>
      </c>
      <c r="J57" s="10">
        <f t="shared" si="31"/>
        <v>756634.6</v>
      </c>
      <c r="K57" s="7">
        <f t="shared" si="28"/>
        <v>0</v>
      </c>
      <c r="L57" s="7">
        <v>0</v>
      </c>
      <c r="M57" s="7">
        <v>0</v>
      </c>
      <c r="N57" s="7">
        <v>0</v>
      </c>
      <c r="O57" s="7">
        <v>0</v>
      </c>
      <c r="P57" s="7">
        <f t="shared" si="32"/>
        <v>0</v>
      </c>
      <c r="Q57" s="7">
        <v>0</v>
      </c>
      <c r="R57" s="7">
        <v>0</v>
      </c>
      <c r="S57" s="7">
        <v>0</v>
      </c>
      <c r="T57" s="7">
        <v>0</v>
      </c>
      <c r="U57" s="7">
        <f t="shared" si="33"/>
        <v>756634.6</v>
      </c>
      <c r="V57" s="7">
        <v>174869.9</v>
      </c>
      <c r="W57" s="7">
        <v>552676.5</v>
      </c>
      <c r="X57" s="7">
        <v>29088.2</v>
      </c>
      <c r="Y57" s="7">
        <v>0</v>
      </c>
      <c r="Z57" s="77" t="s">
        <v>196</v>
      </c>
      <c r="AA57" s="77"/>
    </row>
    <row r="58" spans="1:27" ht="85.5" customHeight="1" outlineLevel="1" x14ac:dyDescent="0.25">
      <c r="A58" s="37">
        <f t="shared" si="15"/>
        <v>51</v>
      </c>
      <c r="B58" s="23" t="s">
        <v>318</v>
      </c>
      <c r="C58" s="81" t="s">
        <v>172</v>
      </c>
      <c r="D58" s="7" t="s">
        <v>15</v>
      </c>
      <c r="E58" s="38" t="s">
        <v>173</v>
      </c>
      <c r="F58" s="74" t="s">
        <v>185</v>
      </c>
      <c r="G58" s="74" t="s">
        <v>351</v>
      </c>
      <c r="H58" s="6">
        <v>296281.7</v>
      </c>
      <c r="I58" s="6">
        <v>70592.7</v>
      </c>
      <c r="J58" s="10">
        <f t="shared" si="31"/>
        <v>70592.700000000012</v>
      </c>
      <c r="K58" s="7">
        <f t="shared" si="28"/>
        <v>70592.700000000012</v>
      </c>
      <c r="L58" s="7">
        <v>0</v>
      </c>
      <c r="M58" s="7">
        <v>34269.300000000003</v>
      </c>
      <c r="N58" s="7">
        <v>36323.4</v>
      </c>
      <c r="O58" s="7">
        <v>0</v>
      </c>
      <c r="P58" s="7">
        <f t="shared" si="32"/>
        <v>0</v>
      </c>
      <c r="Q58" s="7">
        <v>0</v>
      </c>
      <c r="R58" s="7">
        <v>0</v>
      </c>
      <c r="S58" s="7">
        <v>0</v>
      </c>
      <c r="T58" s="7">
        <v>0</v>
      </c>
      <c r="U58" s="7">
        <f t="shared" si="33"/>
        <v>0</v>
      </c>
      <c r="V58" s="7">
        <v>0</v>
      </c>
      <c r="W58" s="7">
        <v>0</v>
      </c>
      <c r="X58" s="7">
        <v>0</v>
      </c>
      <c r="Y58" s="7">
        <v>0</v>
      </c>
      <c r="Z58" s="12" t="s">
        <v>197</v>
      </c>
      <c r="AA58" s="12"/>
    </row>
    <row r="59" spans="1:27" ht="85.5" customHeight="1" outlineLevel="1" x14ac:dyDescent="0.25">
      <c r="A59" s="37">
        <f t="shared" si="15"/>
        <v>52</v>
      </c>
      <c r="B59" s="23" t="s">
        <v>318</v>
      </c>
      <c r="C59" s="81" t="s">
        <v>172</v>
      </c>
      <c r="D59" s="7" t="s">
        <v>15</v>
      </c>
      <c r="E59" s="38" t="s">
        <v>174</v>
      </c>
      <c r="F59" s="74" t="s">
        <v>186</v>
      </c>
      <c r="G59" s="74" t="s">
        <v>352</v>
      </c>
      <c r="H59" s="6">
        <v>732610.1</v>
      </c>
      <c r="I59" s="6">
        <v>385059.9</v>
      </c>
      <c r="J59" s="10">
        <f t="shared" si="31"/>
        <v>385059.9</v>
      </c>
      <c r="K59" s="7">
        <f t="shared" si="28"/>
        <v>385059.9</v>
      </c>
      <c r="L59" s="7">
        <v>126330.6</v>
      </c>
      <c r="M59" s="7">
        <v>207548.4</v>
      </c>
      <c r="N59" s="7">
        <v>51180.9</v>
      </c>
      <c r="O59" s="7">
        <v>0</v>
      </c>
      <c r="P59" s="7">
        <f t="shared" si="32"/>
        <v>0</v>
      </c>
      <c r="Q59" s="7">
        <v>0</v>
      </c>
      <c r="R59" s="7">
        <v>0</v>
      </c>
      <c r="S59" s="7">
        <v>0</v>
      </c>
      <c r="T59" s="7">
        <v>0</v>
      </c>
      <c r="U59" s="7">
        <f t="shared" si="33"/>
        <v>0</v>
      </c>
      <c r="V59" s="7">
        <v>0</v>
      </c>
      <c r="W59" s="7">
        <v>0</v>
      </c>
      <c r="X59" s="7">
        <v>0</v>
      </c>
      <c r="Y59" s="7">
        <v>0</v>
      </c>
      <c r="Z59" s="12" t="s">
        <v>198</v>
      </c>
      <c r="AA59" s="12"/>
    </row>
    <row r="60" spans="1:27" ht="79.5" customHeight="1" outlineLevel="1" x14ac:dyDescent="0.25">
      <c r="A60" s="37">
        <f t="shared" si="15"/>
        <v>53</v>
      </c>
      <c r="B60" s="81" t="s">
        <v>313</v>
      </c>
      <c r="C60" s="81" t="s">
        <v>172</v>
      </c>
      <c r="D60" s="7" t="s">
        <v>15</v>
      </c>
      <c r="E60" s="38" t="s">
        <v>175</v>
      </c>
      <c r="F60" s="74" t="s">
        <v>187</v>
      </c>
      <c r="G60" s="74" t="s">
        <v>353</v>
      </c>
      <c r="H60" s="6">
        <v>123212.7</v>
      </c>
      <c r="I60" s="10">
        <v>120183.9</v>
      </c>
      <c r="J60" s="10">
        <f t="shared" si="31"/>
        <v>120183.9</v>
      </c>
      <c r="K60" s="7">
        <f t="shared" si="28"/>
        <v>57752.5</v>
      </c>
      <c r="L60" s="7">
        <v>0</v>
      </c>
      <c r="M60" s="7">
        <v>54864.9</v>
      </c>
      <c r="N60" s="7">
        <v>2887.6</v>
      </c>
      <c r="O60" s="7">
        <v>0</v>
      </c>
      <c r="P60" s="7">
        <f t="shared" si="32"/>
        <v>62431.4</v>
      </c>
      <c r="Q60" s="7">
        <v>0</v>
      </c>
      <c r="R60" s="7">
        <v>59309.8</v>
      </c>
      <c r="S60" s="7">
        <v>3121.6</v>
      </c>
      <c r="T60" s="7">
        <v>0</v>
      </c>
      <c r="U60" s="7">
        <f t="shared" si="33"/>
        <v>0</v>
      </c>
      <c r="V60" s="7">
        <v>0</v>
      </c>
      <c r="W60" s="7">
        <v>0</v>
      </c>
      <c r="X60" s="7">
        <v>0</v>
      </c>
      <c r="Y60" s="7">
        <v>0</v>
      </c>
      <c r="Z60" s="77" t="s">
        <v>199</v>
      </c>
      <c r="AA60" s="77"/>
    </row>
    <row r="61" spans="1:27" ht="90" outlineLevel="1" x14ac:dyDescent="0.25">
      <c r="A61" s="37">
        <f t="shared" si="15"/>
        <v>54</v>
      </c>
      <c r="B61" s="81" t="s">
        <v>313</v>
      </c>
      <c r="C61" s="81" t="s">
        <v>172</v>
      </c>
      <c r="D61" s="7" t="s">
        <v>15</v>
      </c>
      <c r="E61" s="38" t="s">
        <v>176</v>
      </c>
      <c r="F61" s="74" t="s">
        <v>188</v>
      </c>
      <c r="G61" s="74" t="s">
        <v>354</v>
      </c>
      <c r="H61" s="6">
        <v>814146.1</v>
      </c>
      <c r="I61" s="10">
        <v>792146.1</v>
      </c>
      <c r="J61" s="10">
        <f t="shared" si="31"/>
        <v>792146.10000000009</v>
      </c>
      <c r="K61" s="7">
        <f t="shared" si="28"/>
        <v>238144.40000000002</v>
      </c>
      <c r="L61" s="7">
        <v>0</v>
      </c>
      <c r="M61" s="7">
        <v>171372.30000000002</v>
      </c>
      <c r="N61" s="7">
        <v>66772.100000000006</v>
      </c>
      <c r="O61" s="7">
        <v>0</v>
      </c>
      <c r="P61" s="7">
        <f t="shared" si="32"/>
        <v>421223.9</v>
      </c>
      <c r="Q61" s="7">
        <v>0</v>
      </c>
      <c r="R61" s="7">
        <v>340852.9</v>
      </c>
      <c r="S61" s="7">
        <v>80371</v>
      </c>
      <c r="T61" s="7">
        <v>0</v>
      </c>
      <c r="U61" s="7">
        <f t="shared" si="33"/>
        <v>132777.79999999999</v>
      </c>
      <c r="V61" s="7">
        <v>0</v>
      </c>
      <c r="W61" s="7">
        <v>0</v>
      </c>
      <c r="X61" s="7">
        <v>132777.79999999999</v>
      </c>
      <c r="Y61" s="7">
        <v>0</v>
      </c>
      <c r="Z61" s="77" t="s">
        <v>200</v>
      </c>
      <c r="AA61" s="77"/>
    </row>
    <row r="62" spans="1:27" ht="66.75" customHeight="1" outlineLevel="1" x14ac:dyDescent="0.25">
      <c r="A62" s="37">
        <f t="shared" si="15"/>
        <v>55</v>
      </c>
      <c r="B62" s="23" t="s">
        <v>314</v>
      </c>
      <c r="C62" s="81" t="s">
        <v>172</v>
      </c>
      <c r="D62" s="7" t="s">
        <v>15</v>
      </c>
      <c r="E62" s="38" t="s">
        <v>177</v>
      </c>
      <c r="F62" s="74" t="s">
        <v>189</v>
      </c>
      <c r="G62" s="74" t="s">
        <v>355</v>
      </c>
      <c r="H62" s="6">
        <v>436979.9</v>
      </c>
      <c r="I62" s="10">
        <v>426397</v>
      </c>
      <c r="J62" s="10">
        <f t="shared" si="31"/>
        <v>173366.9</v>
      </c>
      <c r="K62" s="7">
        <f t="shared" si="28"/>
        <v>6235.1</v>
      </c>
      <c r="L62" s="7">
        <v>0</v>
      </c>
      <c r="M62" s="7">
        <v>5923.3</v>
      </c>
      <c r="N62" s="7">
        <v>311.8</v>
      </c>
      <c r="O62" s="7">
        <v>0</v>
      </c>
      <c r="P62" s="7">
        <f t="shared" si="32"/>
        <v>47544.5</v>
      </c>
      <c r="Q62" s="7">
        <v>0</v>
      </c>
      <c r="R62" s="7">
        <v>45167.3</v>
      </c>
      <c r="S62" s="7">
        <v>2377.1999999999998</v>
      </c>
      <c r="T62" s="7">
        <v>0</v>
      </c>
      <c r="U62" s="7">
        <f t="shared" si="33"/>
        <v>119587.29999999999</v>
      </c>
      <c r="V62" s="7">
        <v>0</v>
      </c>
      <c r="W62" s="7">
        <v>113607.9</v>
      </c>
      <c r="X62" s="7">
        <v>5979.4</v>
      </c>
      <c r="Y62" s="7">
        <v>0</v>
      </c>
      <c r="Z62" s="77" t="s">
        <v>201</v>
      </c>
      <c r="AA62" s="77"/>
    </row>
    <row r="63" spans="1:27" ht="72.75" customHeight="1" outlineLevel="1" x14ac:dyDescent="0.25">
      <c r="A63" s="37">
        <f t="shared" si="15"/>
        <v>56</v>
      </c>
      <c r="B63" s="23" t="s">
        <v>314</v>
      </c>
      <c r="C63" s="81" t="s">
        <v>172</v>
      </c>
      <c r="D63" s="7" t="s">
        <v>15</v>
      </c>
      <c r="E63" s="38" t="s">
        <v>178</v>
      </c>
      <c r="F63" s="74" t="s">
        <v>190</v>
      </c>
      <c r="G63" s="74" t="s">
        <v>349</v>
      </c>
      <c r="H63" s="6">
        <v>60204.9</v>
      </c>
      <c r="I63" s="10">
        <v>54415.4</v>
      </c>
      <c r="J63" s="10">
        <f t="shared" si="31"/>
        <v>54415.4</v>
      </c>
      <c r="K63" s="7">
        <f t="shared" si="28"/>
        <v>4465.4000000000005</v>
      </c>
      <c r="L63" s="7">
        <v>0</v>
      </c>
      <c r="M63" s="7">
        <v>4242.1000000000004</v>
      </c>
      <c r="N63" s="7">
        <v>223.3</v>
      </c>
      <c r="O63" s="7">
        <v>0</v>
      </c>
      <c r="P63" s="7">
        <f t="shared" si="32"/>
        <v>49950</v>
      </c>
      <c r="Q63" s="7">
        <v>0</v>
      </c>
      <c r="R63" s="7">
        <v>47452.5</v>
      </c>
      <c r="S63" s="7">
        <v>2497.5</v>
      </c>
      <c r="T63" s="7">
        <v>0</v>
      </c>
      <c r="U63" s="7">
        <f t="shared" si="33"/>
        <v>0</v>
      </c>
      <c r="V63" s="7">
        <v>0</v>
      </c>
      <c r="W63" s="7">
        <v>0</v>
      </c>
      <c r="X63" s="7">
        <v>0</v>
      </c>
      <c r="Y63" s="7">
        <v>0</v>
      </c>
      <c r="Z63" s="77" t="s">
        <v>202</v>
      </c>
      <c r="AA63" s="77"/>
    </row>
    <row r="64" spans="1:27" ht="78.75" customHeight="1" outlineLevel="1" x14ac:dyDescent="0.25">
      <c r="A64" s="37">
        <f t="shared" si="15"/>
        <v>57</v>
      </c>
      <c r="B64" s="23" t="s">
        <v>314</v>
      </c>
      <c r="C64" s="81" t="s">
        <v>172</v>
      </c>
      <c r="D64" s="7" t="s">
        <v>15</v>
      </c>
      <c r="E64" s="38" t="s">
        <v>179</v>
      </c>
      <c r="F64" s="74" t="s">
        <v>191</v>
      </c>
      <c r="G64" s="74" t="s">
        <v>355</v>
      </c>
      <c r="H64" s="6">
        <v>289355.3</v>
      </c>
      <c r="I64" s="10">
        <v>274077.89999999997</v>
      </c>
      <c r="J64" s="10">
        <f t="shared" si="31"/>
        <v>207422.7</v>
      </c>
      <c r="K64" s="7">
        <f t="shared" si="28"/>
        <v>6880</v>
      </c>
      <c r="L64" s="7">
        <v>0</v>
      </c>
      <c r="M64" s="7">
        <v>6536</v>
      </c>
      <c r="N64" s="7">
        <v>344</v>
      </c>
      <c r="O64" s="7">
        <v>0</v>
      </c>
      <c r="P64" s="7">
        <f t="shared" si="32"/>
        <v>84026.8</v>
      </c>
      <c r="Q64" s="7">
        <v>0</v>
      </c>
      <c r="R64" s="7">
        <v>79825.5</v>
      </c>
      <c r="S64" s="7">
        <v>4201.3</v>
      </c>
      <c r="T64" s="7">
        <v>0</v>
      </c>
      <c r="U64" s="7">
        <f t="shared" si="33"/>
        <v>116515.90000000001</v>
      </c>
      <c r="V64" s="7">
        <v>0</v>
      </c>
      <c r="W64" s="7">
        <v>110690.1</v>
      </c>
      <c r="X64" s="7">
        <v>5825.8</v>
      </c>
      <c r="Y64" s="7">
        <v>0</v>
      </c>
      <c r="Z64" s="77" t="s">
        <v>203</v>
      </c>
      <c r="AA64" s="77"/>
    </row>
    <row r="65" spans="1:27" ht="82.5" customHeight="1" outlineLevel="1" x14ac:dyDescent="0.25">
      <c r="A65" s="37">
        <f t="shared" si="15"/>
        <v>58</v>
      </c>
      <c r="B65" s="81" t="s">
        <v>323</v>
      </c>
      <c r="C65" s="81" t="s">
        <v>172</v>
      </c>
      <c r="D65" s="7" t="s">
        <v>15</v>
      </c>
      <c r="E65" s="38" t="s">
        <v>180</v>
      </c>
      <c r="F65" s="74" t="s">
        <v>192</v>
      </c>
      <c r="G65" s="74" t="s">
        <v>356</v>
      </c>
      <c r="H65" s="6">
        <v>500000</v>
      </c>
      <c r="I65" s="10">
        <v>500000</v>
      </c>
      <c r="J65" s="10">
        <f t="shared" si="31"/>
        <v>500000</v>
      </c>
      <c r="K65" s="7">
        <f t="shared" si="28"/>
        <v>324166.90000000002</v>
      </c>
      <c r="L65" s="7">
        <v>0</v>
      </c>
      <c r="M65" s="7">
        <v>259333.5</v>
      </c>
      <c r="N65" s="7">
        <v>64833.4</v>
      </c>
      <c r="O65" s="7">
        <v>0</v>
      </c>
      <c r="P65" s="7">
        <f t="shared" si="32"/>
        <v>175833.1</v>
      </c>
      <c r="Q65" s="7">
        <v>59501</v>
      </c>
      <c r="R65" s="7">
        <v>93065.7</v>
      </c>
      <c r="S65" s="7">
        <v>23266.400000000001</v>
      </c>
      <c r="T65" s="7">
        <v>0</v>
      </c>
      <c r="U65" s="7">
        <f t="shared" si="33"/>
        <v>0</v>
      </c>
      <c r="V65" s="7">
        <v>0</v>
      </c>
      <c r="W65" s="7">
        <v>0</v>
      </c>
      <c r="X65" s="7">
        <v>0</v>
      </c>
      <c r="Y65" s="7">
        <v>0</v>
      </c>
      <c r="Z65" s="77" t="s">
        <v>204</v>
      </c>
      <c r="AA65" s="12" t="s">
        <v>152</v>
      </c>
    </row>
    <row r="66" spans="1:27" ht="79.5" customHeight="1" outlineLevel="1" x14ac:dyDescent="0.25">
      <c r="A66" s="37">
        <f t="shared" si="15"/>
        <v>59</v>
      </c>
      <c r="B66" s="23" t="s">
        <v>387</v>
      </c>
      <c r="C66" s="81" t="s">
        <v>172</v>
      </c>
      <c r="D66" s="7" t="s">
        <v>15</v>
      </c>
      <c r="E66" s="38" t="s">
        <v>181</v>
      </c>
      <c r="F66" s="74" t="s">
        <v>193</v>
      </c>
      <c r="G66" s="74" t="s">
        <v>356</v>
      </c>
      <c r="H66" s="6">
        <v>250000</v>
      </c>
      <c r="I66" s="10">
        <v>250000</v>
      </c>
      <c r="J66" s="10">
        <f t="shared" si="31"/>
        <v>250000</v>
      </c>
      <c r="K66" s="7">
        <f t="shared" si="28"/>
        <v>170000</v>
      </c>
      <c r="L66" s="7">
        <v>0</v>
      </c>
      <c r="M66" s="7">
        <v>161500</v>
      </c>
      <c r="N66" s="7">
        <v>8500</v>
      </c>
      <c r="O66" s="7">
        <v>0</v>
      </c>
      <c r="P66" s="7">
        <f t="shared" si="32"/>
        <v>80000</v>
      </c>
      <c r="Q66" s="7">
        <v>0</v>
      </c>
      <c r="R66" s="7">
        <v>76000</v>
      </c>
      <c r="S66" s="7">
        <v>4000</v>
      </c>
      <c r="T66" s="7">
        <v>0</v>
      </c>
      <c r="U66" s="7">
        <f t="shared" si="33"/>
        <v>0</v>
      </c>
      <c r="V66" s="7">
        <v>0</v>
      </c>
      <c r="W66" s="7">
        <v>0</v>
      </c>
      <c r="X66" s="7">
        <v>0</v>
      </c>
      <c r="Y66" s="7">
        <v>0</v>
      </c>
      <c r="Z66" s="77" t="s">
        <v>199</v>
      </c>
      <c r="AA66" s="12" t="s">
        <v>152</v>
      </c>
    </row>
    <row r="67" spans="1:27" ht="96" customHeight="1" outlineLevel="1" x14ac:dyDescent="0.25">
      <c r="A67" s="37">
        <f t="shared" si="15"/>
        <v>60</v>
      </c>
      <c r="B67" s="23" t="s">
        <v>326</v>
      </c>
      <c r="C67" s="81" t="s">
        <v>172</v>
      </c>
      <c r="D67" s="7" t="s">
        <v>15</v>
      </c>
      <c r="E67" s="38" t="s">
        <v>182</v>
      </c>
      <c r="F67" s="74" t="s">
        <v>194</v>
      </c>
      <c r="G67" s="74" t="s">
        <v>357</v>
      </c>
      <c r="H67" s="6">
        <v>245154.6</v>
      </c>
      <c r="I67" s="10">
        <v>84986.5</v>
      </c>
      <c r="J67" s="10">
        <f t="shared" si="31"/>
        <v>84986.5</v>
      </c>
      <c r="K67" s="7">
        <f t="shared" si="28"/>
        <v>84986.5</v>
      </c>
      <c r="L67" s="7">
        <v>0</v>
      </c>
      <c r="M67" s="7">
        <v>67989.2</v>
      </c>
      <c r="N67" s="7">
        <v>16997.3</v>
      </c>
      <c r="O67" s="7">
        <v>0</v>
      </c>
      <c r="P67" s="7">
        <f t="shared" si="32"/>
        <v>0</v>
      </c>
      <c r="Q67" s="7">
        <v>0</v>
      </c>
      <c r="R67" s="7">
        <v>0</v>
      </c>
      <c r="S67" s="7">
        <v>0</v>
      </c>
      <c r="T67" s="7">
        <v>0</v>
      </c>
      <c r="U67" s="7">
        <f t="shared" si="33"/>
        <v>0</v>
      </c>
      <c r="V67" s="7">
        <v>0</v>
      </c>
      <c r="W67" s="7">
        <v>0</v>
      </c>
      <c r="X67" s="7">
        <v>0</v>
      </c>
      <c r="Y67" s="7">
        <v>0</v>
      </c>
      <c r="Z67" s="77" t="s">
        <v>205</v>
      </c>
      <c r="AA67" s="77"/>
    </row>
    <row r="68" spans="1:27" ht="101.25" outlineLevel="1" x14ac:dyDescent="0.25">
      <c r="A68" s="37">
        <f t="shared" si="15"/>
        <v>61</v>
      </c>
      <c r="B68" s="23" t="s">
        <v>326</v>
      </c>
      <c r="C68" s="81" t="s">
        <v>172</v>
      </c>
      <c r="D68" s="7" t="s">
        <v>15</v>
      </c>
      <c r="E68" s="38" t="s">
        <v>183</v>
      </c>
      <c r="F68" s="74" t="s">
        <v>192</v>
      </c>
      <c r="G68" s="74" t="s">
        <v>358</v>
      </c>
      <c r="H68" s="6">
        <v>338878.8</v>
      </c>
      <c r="I68" s="10">
        <v>338878.8</v>
      </c>
      <c r="J68" s="10">
        <f t="shared" si="31"/>
        <v>338878.80000000005</v>
      </c>
      <c r="K68" s="7">
        <f t="shared" si="28"/>
        <v>0</v>
      </c>
      <c r="L68" s="7">
        <v>0</v>
      </c>
      <c r="M68" s="7">
        <v>0</v>
      </c>
      <c r="N68" s="7">
        <v>0</v>
      </c>
      <c r="O68" s="7">
        <v>0</v>
      </c>
      <c r="P68" s="7">
        <f t="shared" si="32"/>
        <v>169368.30000000002</v>
      </c>
      <c r="Q68" s="7">
        <v>38512.5</v>
      </c>
      <c r="R68" s="7">
        <v>104684.6</v>
      </c>
      <c r="S68" s="7">
        <v>26171.200000000001</v>
      </c>
      <c r="T68" s="7">
        <v>0</v>
      </c>
      <c r="U68" s="7">
        <f t="shared" si="33"/>
        <v>169510.5</v>
      </c>
      <c r="V68" s="7">
        <v>38650.9</v>
      </c>
      <c r="W68" s="7">
        <v>104687.7</v>
      </c>
      <c r="X68" s="7">
        <v>26171.9</v>
      </c>
      <c r="Y68" s="7">
        <v>0</v>
      </c>
      <c r="Z68" s="77" t="s">
        <v>206</v>
      </c>
      <c r="AA68" s="77"/>
    </row>
    <row r="69" spans="1:27" ht="77.25" customHeight="1" outlineLevel="1" x14ac:dyDescent="0.25">
      <c r="A69" s="37">
        <f t="shared" si="15"/>
        <v>62</v>
      </c>
      <c r="B69" s="23" t="s">
        <v>387</v>
      </c>
      <c r="C69" s="81" t="s">
        <v>216</v>
      </c>
      <c r="D69" s="7" t="s">
        <v>15</v>
      </c>
      <c r="E69" s="38" t="s">
        <v>339</v>
      </c>
      <c r="F69" s="74" t="s">
        <v>217</v>
      </c>
      <c r="G69" s="74" t="s">
        <v>428</v>
      </c>
      <c r="H69" s="83">
        <v>12000</v>
      </c>
      <c r="I69" s="84">
        <v>12000</v>
      </c>
      <c r="J69" s="85">
        <f t="shared" ref="J69:J93" si="34">K69+P69+U69</f>
        <v>12000</v>
      </c>
      <c r="K69" s="7">
        <f t="shared" ref="K69" si="35">L69+M69+N69+O69</f>
        <v>12000</v>
      </c>
      <c r="L69" s="7">
        <v>0</v>
      </c>
      <c r="M69" s="21">
        <v>12000</v>
      </c>
      <c r="N69" s="7">
        <v>0</v>
      </c>
      <c r="O69" s="21">
        <v>0</v>
      </c>
      <c r="P69" s="7">
        <f t="shared" ref="P69" si="36">Q69+R69+S69+T69</f>
        <v>0</v>
      </c>
      <c r="Q69" s="7">
        <v>0</v>
      </c>
      <c r="R69" s="21">
        <v>0</v>
      </c>
      <c r="S69" s="7">
        <v>0</v>
      </c>
      <c r="T69" s="21">
        <v>0</v>
      </c>
      <c r="U69" s="7">
        <f t="shared" ref="U69" si="37">V69+W69+X69+Y69</f>
        <v>0</v>
      </c>
      <c r="V69" s="7">
        <v>0</v>
      </c>
      <c r="W69" s="21">
        <v>0</v>
      </c>
      <c r="X69" s="7">
        <v>0</v>
      </c>
      <c r="Y69" s="21">
        <v>0</v>
      </c>
      <c r="Z69" s="77" t="s">
        <v>279</v>
      </c>
      <c r="AA69" s="86"/>
    </row>
    <row r="70" spans="1:27" ht="81.75" customHeight="1" outlineLevel="1" x14ac:dyDescent="0.25">
      <c r="A70" s="37">
        <f t="shared" si="15"/>
        <v>63</v>
      </c>
      <c r="B70" s="23" t="s">
        <v>317</v>
      </c>
      <c r="C70" s="34" t="s">
        <v>373</v>
      </c>
      <c r="D70" s="21" t="s">
        <v>372</v>
      </c>
      <c r="E70" s="38" t="s">
        <v>218</v>
      </c>
      <c r="F70" s="74" t="s">
        <v>219</v>
      </c>
      <c r="G70" s="74" t="s">
        <v>429</v>
      </c>
      <c r="H70" s="6">
        <v>556504.80000000005</v>
      </c>
      <c r="I70" s="87">
        <v>149000</v>
      </c>
      <c r="J70" s="10">
        <f t="shared" si="34"/>
        <v>149000</v>
      </c>
      <c r="K70" s="7">
        <f t="shared" ref="K70:K93" si="38">L70+M70+N70+O70</f>
        <v>149000</v>
      </c>
      <c r="L70" s="7">
        <v>0</v>
      </c>
      <c r="M70" s="23">
        <v>0</v>
      </c>
      <c r="N70" s="7">
        <v>0</v>
      </c>
      <c r="O70" s="23">
        <f>62000+87000</f>
        <v>149000</v>
      </c>
      <c r="P70" s="7">
        <f t="shared" ref="P70:P93" si="39">Q70+R70+S70+T70</f>
        <v>0</v>
      </c>
      <c r="Q70" s="7">
        <v>0</v>
      </c>
      <c r="R70" s="23">
        <v>0</v>
      </c>
      <c r="S70" s="7">
        <v>0</v>
      </c>
      <c r="T70" s="23">
        <v>0</v>
      </c>
      <c r="U70" s="7">
        <f t="shared" ref="U70:U93" si="40">V70+W70+X70+Y70</f>
        <v>0</v>
      </c>
      <c r="V70" s="7">
        <v>0</v>
      </c>
      <c r="W70" s="23">
        <v>0</v>
      </c>
      <c r="X70" s="7">
        <v>0</v>
      </c>
      <c r="Y70" s="23">
        <v>0</v>
      </c>
      <c r="Z70" s="77" t="s">
        <v>282</v>
      </c>
      <c r="AA70" s="86"/>
    </row>
    <row r="71" spans="1:27" ht="114" customHeight="1" outlineLevel="1" x14ac:dyDescent="0.25">
      <c r="A71" s="37">
        <f>A70+1</f>
        <v>64</v>
      </c>
      <c r="B71" s="23" t="s">
        <v>322</v>
      </c>
      <c r="C71" s="81" t="s">
        <v>216</v>
      </c>
      <c r="D71" s="21" t="s">
        <v>15</v>
      </c>
      <c r="E71" s="88" t="s">
        <v>220</v>
      </c>
      <c r="F71" s="89" t="s">
        <v>221</v>
      </c>
      <c r="G71" s="90" t="s">
        <v>430</v>
      </c>
      <c r="H71" s="91">
        <v>4016098.3</v>
      </c>
      <c r="I71" s="91">
        <v>1016</v>
      </c>
      <c r="J71" s="10">
        <f t="shared" si="34"/>
        <v>1016</v>
      </c>
      <c r="K71" s="7">
        <f t="shared" si="38"/>
        <v>1016</v>
      </c>
      <c r="L71" s="7">
        <v>0</v>
      </c>
      <c r="M71" s="23">
        <v>1016</v>
      </c>
      <c r="N71" s="7">
        <v>0</v>
      </c>
      <c r="O71" s="23">
        <v>0</v>
      </c>
      <c r="P71" s="7">
        <f t="shared" si="39"/>
        <v>0</v>
      </c>
      <c r="Q71" s="7">
        <v>0</v>
      </c>
      <c r="R71" s="23">
        <v>0</v>
      </c>
      <c r="S71" s="7">
        <v>0</v>
      </c>
      <c r="T71" s="23">
        <v>0</v>
      </c>
      <c r="U71" s="7">
        <f t="shared" si="40"/>
        <v>0</v>
      </c>
      <c r="V71" s="7">
        <v>0</v>
      </c>
      <c r="W71" s="23">
        <v>0</v>
      </c>
      <c r="X71" s="7">
        <v>0</v>
      </c>
      <c r="Y71" s="23">
        <v>0</v>
      </c>
      <c r="Z71" s="77" t="s">
        <v>272</v>
      </c>
      <c r="AA71" s="86"/>
    </row>
    <row r="72" spans="1:27" ht="125.25" customHeight="1" outlineLevel="1" x14ac:dyDescent="0.25">
      <c r="A72" s="37">
        <f t="shared" si="15"/>
        <v>65</v>
      </c>
      <c r="B72" s="23" t="s">
        <v>322</v>
      </c>
      <c r="C72" s="81" t="s">
        <v>216</v>
      </c>
      <c r="D72" s="21" t="s">
        <v>15</v>
      </c>
      <c r="E72" s="38" t="s">
        <v>222</v>
      </c>
      <c r="F72" s="74" t="s">
        <v>223</v>
      </c>
      <c r="G72" s="74" t="s">
        <v>431</v>
      </c>
      <c r="H72" s="6">
        <v>1759913.9</v>
      </c>
      <c r="I72" s="7">
        <v>1342658.7</v>
      </c>
      <c r="J72" s="10">
        <f t="shared" si="34"/>
        <v>1342658.7</v>
      </c>
      <c r="K72" s="7">
        <f t="shared" si="38"/>
        <v>840453</v>
      </c>
      <c r="L72" s="7">
        <v>0</v>
      </c>
      <c r="M72" s="23">
        <v>840453</v>
      </c>
      <c r="N72" s="7">
        <v>0</v>
      </c>
      <c r="O72" s="23">
        <v>0</v>
      </c>
      <c r="P72" s="7">
        <f t="shared" si="39"/>
        <v>502205.7</v>
      </c>
      <c r="Q72" s="7">
        <v>0</v>
      </c>
      <c r="R72" s="23">
        <v>502205.7</v>
      </c>
      <c r="S72" s="7">
        <v>0</v>
      </c>
      <c r="T72" s="23">
        <v>0</v>
      </c>
      <c r="U72" s="7">
        <f t="shared" si="40"/>
        <v>0</v>
      </c>
      <c r="V72" s="7">
        <v>0</v>
      </c>
      <c r="W72" s="23">
        <v>0</v>
      </c>
      <c r="X72" s="7">
        <v>0</v>
      </c>
      <c r="Y72" s="23">
        <v>0</v>
      </c>
      <c r="Z72" s="77" t="s">
        <v>271</v>
      </c>
      <c r="AA72" s="86"/>
    </row>
    <row r="73" spans="1:27" ht="153" customHeight="1" outlineLevel="1" x14ac:dyDescent="0.25">
      <c r="A73" s="37">
        <f t="shared" si="15"/>
        <v>66</v>
      </c>
      <c r="B73" s="23" t="s">
        <v>322</v>
      </c>
      <c r="C73" s="81" t="s">
        <v>216</v>
      </c>
      <c r="D73" s="21" t="s">
        <v>15</v>
      </c>
      <c r="E73" s="38" t="s">
        <v>224</v>
      </c>
      <c r="F73" s="74" t="s">
        <v>225</v>
      </c>
      <c r="G73" s="74" t="s">
        <v>432</v>
      </c>
      <c r="H73" s="6">
        <v>11000</v>
      </c>
      <c r="I73" s="87">
        <v>11000</v>
      </c>
      <c r="J73" s="10">
        <f t="shared" si="34"/>
        <v>11000</v>
      </c>
      <c r="K73" s="7">
        <f t="shared" si="38"/>
        <v>11000</v>
      </c>
      <c r="L73" s="7">
        <v>0</v>
      </c>
      <c r="M73" s="23">
        <v>11000</v>
      </c>
      <c r="N73" s="7">
        <v>0</v>
      </c>
      <c r="O73" s="23">
        <v>0</v>
      </c>
      <c r="P73" s="7">
        <f t="shared" si="39"/>
        <v>0</v>
      </c>
      <c r="Q73" s="7">
        <v>0</v>
      </c>
      <c r="R73" s="23">
        <v>0</v>
      </c>
      <c r="S73" s="7">
        <v>0</v>
      </c>
      <c r="T73" s="23">
        <v>0</v>
      </c>
      <c r="U73" s="7">
        <f t="shared" si="40"/>
        <v>0</v>
      </c>
      <c r="V73" s="7">
        <v>0</v>
      </c>
      <c r="W73" s="23">
        <v>0</v>
      </c>
      <c r="X73" s="7">
        <v>0</v>
      </c>
      <c r="Y73" s="23">
        <v>0</v>
      </c>
      <c r="Z73" s="77" t="s">
        <v>256</v>
      </c>
      <c r="AA73" s="86"/>
    </row>
    <row r="74" spans="1:27" ht="163.5" customHeight="1" outlineLevel="1" x14ac:dyDescent="0.25">
      <c r="A74" s="37">
        <f t="shared" si="15"/>
        <v>67</v>
      </c>
      <c r="B74" s="81" t="s">
        <v>323</v>
      </c>
      <c r="C74" s="81" t="s">
        <v>216</v>
      </c>
      <c r="D74" s="21" t="s">
        <v>15</v>
      </c>
      <c r="E74" s="38" t="s">
        <v>226</v>
      </c>
      <c r="F74" s="74" t="s">
        <v>227</v>
      </c>
      <c r="G74" s="74" t="s">
        <v>433</v>
      </c>
      <c r="H74" s="6">
        <v>839623</v>
      </c>
      <c r="I74" s="87">
        <v>808633.6</v>
      </c>
      <c r="J74" s="10">
        <f t="shared" si="34"/>
        <v>808633.60000000009</v>
      </c>
      <c r="K74" s="7">
        <f t="shared" si="38"/>
        <v>354971.4</v>
      </c>
      <c r="L74" s="7">
        <v>0</v>
      </c>
      <c r="M74" s="23">
        <v>354971.4</v>
      </c>
      <c r="N74" s="7">
        <v>0</v>
      </c>
      <c r="O74" s="23">
        <v>0</v>
      </c>
      <c r="P74" s="7">
        <f t="shared" si="39"/>
        <v>453662.2</v>
      </c>
      <c r="Q74" s="7">
        <v>0</v>
      </c>
      <c r="R74" s="23">
        <v>453662.2</v>
      </c>
      <c r="S74" s="7">
        <v>0</v>
      </c>
      <c r="T74" s="23">
        <v>0</v>
      </c>
      <c r="U74" s="7">
        <f t="shared" si="40"/>
        <v>0</v>
      </c>
      <c r="V74" s="7">
        <v>0</v>
      </c>
      <c r="W74" s="23">
        <v>0</v>
      </c>
      <c r="X74" s="7">
        <v>0</v>
      </c>
      <c r="Y74" s="23">
        <v>0</v>
      </c>
      <c r="Z74" s="77" t="s">
        <v>263</v>
      </c>
      <c r="AA74" s="12" t="s">
        <v>152</v>
      </c>
    </row>
    <row r="75" spans="1:27" ht="99.75" customHeight="1" outlineLevel="1" x14ac:dyDescent="0.25">
      <c r="A75" s="37">
        <f t="shared" si="15"/>
        <v>68</v>
      </c>
      <c r="B75" s="81" t="s">
        <v>323</v>
      </c>
      <c r="C75" s="81" t="s">
        <v>216</v>
      </c>
      <c r="D75" s="21" t="s">
        <v>15</v>
      </c>
      <c r="E75" s="38" t="s">
        <v>228</v>
      </c>
      <c r="F75" s="74" t="s">
        <v>229</v>
      </c>
      <c r="G75" s="74" t="s">
        <v>434</v>
      </c>
      <c r="H75" s="6">
        <v>185300</v>
      </c>
      <c r="I75" s="6">
        <v>185300</v>
      </c>
      <c r="J75" s="10">
        <f t="shared" si="34"/>
        <v>185300</v>
      </c>
      <c r="K75" s="7">
        <f t="shared" si="38"/>
        <v>0</v>
      </c>
      <c r="L75" s="7">
        <v>0</v>
      </c>
      <c r="M75" s="23">
        <v>0</v>
      </c>
      <c r="N75" s="7">
        <v>0</v>
      </c>
      <c r="O75" s="23">
        <v>0</v>
      </c>
      <c r="P75" s="7">
        <f t="shared" si="39"/>
        <v>8800</v>
      </c>
      <c r="Q75" s="7">
        <v>0</v>
      </c>
      <c r="R75" s="23">
        <v>8800</v>
      </c>
      <c r="S75" s="7">
        <v>0</v>
      </c>
      <c r="T75" s="23">
        <v>0</v>
      </c>
      <c r="U75" s="7">
        <f t="shared" si="40"/>
        <v>176500</v>
      </c>
      <c r="V75" s="7">
        <v>0</v>
      </c>
      <c r="W75" s="23">
        <v>176500</v>
      </c>
      <c r="X75" s="7">
        <v>0</v>
      </c>
      <c r="Y75" s="23">
        <v>0</v>
      </c>
      <c r="Z75" s="77" t="s">
        <v>264</v>
      </c>
      <c r="AA75" s="86"/>
    </row>
    <row r="76" spans="1:27" ht="100.5" customHeight="1" outlineLevel="1" x14ac:dyDescent="0.25">
      <c r="A76" s="37">
        <f t="shared" si="15"/>
        <v>69</v>
      </c>
      <c r="B76" s="81" t="s">
        <v>324</v>
      </c>
      <c r="C76" s="81" t="s">
        <v>216</v>
      </c>
      <c r="D76" s="21" t="s">
        <v>15</v>
      </c>
      <c r="E76" s="38" t="s">
        <v>230</v>
      </c>
      <c r="F76" s="74" t="s">
        <v>231</v>
      </c>
      <c r="G76" s="74" t="s">
        <v>374</v>
      </c>
      <c r="H76" s="6">
        <v>2548627.4</v>
      </c>
      <c r="I76" s="87">
        <v>2544966.7999999998</v>
      </c>
      <c r="J76" s="10">
        <f t="shared" si="34"/>
        <v>1067019.2</v>
      </c>
      <c r="K76" s="7">
        <f t="shared" si="38"/>
        <v>46198.1</v>
      </c>
      <c r="L76" s="7">
        <v>0</v>
      </c>
      <c r="M76" s="23">
        <v>46198.1</v>
      </c>
      <c r="N76" s="7">
        <v>0</v>
      </c>
      <c r="O76" s="23">
        <v>0</v>
      </c>
      <c r="P76" s="7">
        <f t="shared" si="39"/>
        <v>319734.3</v>
      </c>
      <c r="Q76" s="7">
        <v>0</v>
      </c>
      <c r="R76" s="23">
        <v>319734.3</v>
      </c>
      <c r="S76" s="7">
        <v>0</v>
      </c>
      <c r="T76" s="23">
        <v>0</v>
      </c>
      <c r="U76" s="7">
        <f t="shared" si="40"/>
        <v>701086.8</v>
      </c>
      <c r="V76" s="7">
        <v>0</v>
      </c>
      <c r="W76" s="23">
        <v>701086.8</v>
      </c>
      <c r="X76" s="7">
        <v>0</v>
      </c>
      <c r="Y76" s="23">
        <v>0</v>
      </c>
      <c r="Z76" s="77" t="s">
        <v>257</v>
      </c>
      <c r="AA76" s="86"/>
    </row>
    <row r="77" spans="1:27" ht="119.25" customHeight="1" outlineLevel="1" x14ac:dyDescent="0.25">
      <c r="A77" s="37">
        <f t="shared" si="15"/>
        <v>70</v>
      </c>
      <c r="B77" s="81" t="s">
        <v>324</v>
      </c>
      <c r="C77" s="81" t="s">
        <v>216</v>
      </c>
      <c r="D77" s="21" t="s">
        <v>15</v>
      </c>
      <c r="E77" s="38" t="s">
        <v>232</v>
      </c>
      <c r="F77" s="74" t="s">
        <v>233</v>
      </c>
      <c r="G77" s="74" t="s">
        <v>375</v>
      </c>
      <c r="H77" s="6">
        <v>1938672.4</v>
      </c>
      <c r="I77" s="87">
        <v>1929340.6</v>
      </c>
      <c r="J77" s="10">
        <f t="shared" si="34"/>
        <v>850004.9</v>
      </c>
      <c r="K77" s="7">
        <f t="shared" si="38"/>
        <v>10100</v>
      </c>
      <c r="L77" s="7">
        <v>0</v>
      </c>
      <c r="M77" s="23">
        <v>10100</v>
      </c>
      <c r="N77" s="7">
        <v>0</v>
      </c>
      <c r="O77" s="23">
        <v>0</v>
      </c>
      <c r="P77" s="7">
        <f t="shared" si="39"/>
        <v>68007</v>
      </c>
      <c r="Q77" s="7">
        <v>0</v>
      </c>
      <c r="R77" s="23">
        <v>68007</v>
      </c>
      <c r="S77" s="7">
        <v>0</v>
      </c>
      <c r="T77" s="23">
        <v>0</v>
      </c>
      <c r="U77" s="7">
        <f t="shared" si="40"/>
        <v>771897.9</v>
      </c>
      <c r="V77" s="7">
        <v>0</v>
      </c>
      <c r="W77" s="23">
        <v>276897.90000000002</v>
      </c>
      <c r="X77" s="7">
        <v>0</v>
      </c>
      <c r="Y77" s="23">
        <v>495000</v>
      </c>
      <c r="Z77" s="77" t="s">
        <v>280</v>
      </c>
      <c r="AA77" s="86"/>
    </row>
    <row r="78" spans="1:27" ht="90.75" customHeight="1" outlineLevel="1" x14ac:dyDescent="0.25">
      <c r="A78" s="37">
        <f t="shared" si="15"/>
        <v>71</v>
      </c>
      <c r="B78" s="81" t="s">
        <v>324</v>
      </c>
      <c r="C78" s="81" t="s">
        <v>216</v>
      </c>
      <c r="D78" s="21" t="s">
        <v>15</v>
      </c>
      <c r="E78" s="38" t="s">
        <v>234</v>
      </c>
      <c r="F78" s="74">
        <v>13.632999999999999</v>
      </c>
      <c r="G78" s="74" t="s">
        <v>376</v>
      </c>
      <c r="H78" s="6">
        <v>2721650.7</v>
      </c>
      <c r="I78" s="87">
        <v>2713902.6</v>
      </c>
      <c r="J78" s="10">
        <f t="shared" si="34"/>
        <v>22471.1</v>
      </c>
      <c r="K78" s="7">
        <f t="shared" si="38"/>
        <v>9000</v>
      </c>
      <c r="L78" s="7">
        <v>0</v>
      </c>
      <c r="M78" s="23">
        <v>9000</v>
      </c>
      <c r="N78" s="7">
        <v>0</v>
      </c>
      <c r="O78" s="23">
        <v>0</v>
      </c>
      <c r="P78" s="7">
        <f t="shared" si="39"/>
        <v>3242.5</v>
      </c>
      <c r="Q78" s="7">
        <v>0</v>
      </c>
      <c r="R78" s="23">
        <v>3242.5</v>
      </c>
      <c r="S78" s="7">
        <v>0</v>
      </c>
      <c r="T78" s="23">
        <v>0</v>
      </c>
      <c r="U78" s="7">
        <f t="shared" si="40"/>
        <v>10228.6</v>
      </c>
      <c r="V78" s="7">
        <v>0</v>
      </c>
      <c r="W78" s="23">
        <v>10228.6</v>
      </c>
      <c r="X78" s="7">
        <v>0</v>
      </c>
      <c r="Y78" s="23">
        <v>0</v>
      </c>
      <c r="Z78" s="77" t="s">
        <v>281</v>
      </c>
      <c r="AA78" s="86"/>
    </row>
    <row r="79" spans="1:27" ht="71.25" customHeight="1" outlineLevel="1" x14ac:dyDescent="0.25">
      <c r="A79" s="37">
        <f t="shared" si="15"/>
        <v>72</v>
      </c>
      <c r="B79" s="81" t="s">
        <v>324</v>
      </c>
      <c r="C79" s="81" t="s">
        <v>216</v>
      </c>
      <c r="D79" s="21" t="s">
        <v>15</v>
      </c>
      <c r="E79" s="38" t="s">
        <v>235</v>
      </c>
      <c r="F79" s="74" t="s">
        <v>236</v>
      </c>
      <c r="G79" s="74" t="s">
        <v>435</v>
      </c>
      <c r="H79" s="6">
        <v>88100</v>
      </c>
      <c r="I79" s="87">
        <v>88100</v>
      </c>
      <c r="J79" s="10">
        <f t="shared" si="34"/>
        <v>4700</v>
      </c>
      <c r="K79" s="7">
        <f t="shared" si="38"/>
        <v>0</v>
      </c>
      <c r="L79" s="7">
        <v>0</v>
      </c>
      <c r="M79" s="23">
        <v>0</v>
      </c>
      <c r="N79" s="7">
        <v>0</v>
      </c>
      <c r="O79" s="23">
        <v>0</v>
      </c>
      <c r="P79" s="7">
        <f t="shared" si="39"/>
        <v>0</v>
      </c>
      <c r="Q79" s="7">
        <v>0</v>
      </c>
      <c r="R79" s="23">
        <v>0</v>
      </c>
      <c r="S79" s="7">
        <v>0</v>
      </c>
      <c r="T79" s="23">
        <v>0</v>
      </c>
      <c r="U79" s="7">
        <f t="shared" si="40"/>
        <v>4700</v>
      </c>
      <c r="V79" s="7">
        <v>0</v>
      </c>
      <c r="W79" s="23">
        <v>4700</v>
      </c>
      <c r="X79" s="7">
        <v>0</v>
      </c>
      <c r="Y79" s="23">
        <v>0</v>
      </c>
      <c r="Z79" s="77" t="s">
        <v>265</v>
      </c>
      <c r="AA79" s="86"/>
    </row>
    <row r="80" spans="1:27" ht="77.25" customHeight="1" outlineLevel="1" x14ac:dyDescent="0.25">
      <c r="A80" s="37">
        <f t="shared" si="15"/>
        <v>73</v>
      </c>
      <c r="B80" s="81" t="s">
        <v>324</v>
      </c>
      <c r="C80" s="81" t="s">
        <v>216</v>
      </c>
      <c r="D80" s="21" t="s">
        <v>15</v>
      </c>
      <c r="E80" s="38" t="s">
        <v>333</v>
      </c>
      <c r="F80" s="39" t="s">
        <v>237</v>
      </c>
      <c r="G80" s="74" t="s">
        <v>415</v>
      </c>
      <c r="H80" s="21">
        <v>152265.4</v>
      </c>
      <c r="I80" s="21">
        <v>152265.4</v>
      </c>
      <c r="J80" s="10">
        <f t="shared" si="34"/>
        <v>152265.4</v>
      </c>
      <c r="K80" s="7">
        <f t="shared" si="38"/>
        <v>4750</v>
      </c>
      <c r="L80" s="7">
        <v>0</v>
      </c>
      <c r="M80" s="23">
        <v>4750</v>
      </c>
      <c r="N80" s="7">
        <v>0</v>
      </c>
      <c r="O80" s="23">
        <v>0</v>
      </c>
      <c r="P80" s="7">
        <f t="shared" si="39"/>
        <v>112600</v>
      </c>
      <c r="Q80" s="7">
        <v>0</v>
      </c>
      <c r="R80" s="23">
        <v>112600</v>
      </c>
      <c r="S80" s="7">
        <v>0</v>
      </c>
      <c r="T80" s="23">
        <v>0</v>
      </c>
      <c r="U80" s="7">
        <f t="shared" si="40"/>
        <v>34915.4</v>
      </c>
      <c r="V80" s="7">
        <v>0</v>
      </c>
      <c r="W80" s="23">
        <v>34915.4</v>
      </c>
      <c r="X80" s="7">
        <v>0</v>
      </c>
      <c r="Y80" s="23">
        <v>0</v>
      </c>
      <c r="Z80" s="77" t="s">
        <v>266</v>
      </c>
      <c r="AA80" s="86"/>
    </row>
    <row r="81" spans="1:27" ht="92.25" customHeight="1" outlineLevel="1" x14ac:dyDescent="0.25">
      <c r="A81" s="37">
        <f t="shared" si="15"/>
        <v>74</v>
      </c>
      <c r="B81" s="81" t="s">
        <v>324</v>
      </c>
      <c r="C81" s="81" t="s">
        <v>216</v>
      </c>
      <c r="D81" s="21" t="s">
        <v>15</v>
      </c>
      <c r="E81" s="38" t="s">
        <v>334</v>
      </c>
      <c r="F81" s="92" t="s">
        <v>236</v>
      </c>
      <c r="G81" s="74" t="s">
        <v>436</v>
      </c>
      <c r="H81" s="21">
        <v>1412114.8</v>
      </c>
      <c r="I81" s="21">
        <v>1412114.8</v>
      </c>
      <c r="J81" s="10">
        <f t="shared" si="34"/>
        <v>305500</v>
      </c>
      <c r="K81" s="7">
        <f t="shared" si="38"/>
        <v>4700</v>
      </c>
      <c r="L81" s="7">
        <v>0</v>
      </c>
      <c r="M81" s="23">
        <v>4700</v>
      </c>
      <c r="N81" s="7">
        <v>0</v>
      </c>
      <c r="O81" s="23">
        <v>0</v>
      </c>
      <c r="P81" s="7">
        <f t="shared" si="39"/>
        <v>27300</v>
      </c>
      <c r="Q81" s="7">
        <v>0</v>
      </c>
      <c r="R81" s="23">
        <v>27300</v>
      </c>
      <c r="S81" s="7">
        <v>0</v>
      </c>
      <c r="T81" s="23">
        <v>0</v>
      </c>
      <c r="U81" s="7">
        <f t="shared" si="40"/>
        <v>273500</v>
      </c>
      <c r="V81" s="7">
        <v>0</v>
      </c>
      <c r="W81" s="23">
        <v>273500</v>
      </c>
      <c r="X81" s="7">
        <v>0</v>
      </c>
      <c r="Y81" s="23">
        <v>0</v>
      </c>
      <c r="Z81" s="77" t="s">
        <v>267</v>
      </c>
      <c r="AA81" s="12" t="s">
        <v>131</v>
      </c>
    </row>
    <row r="82" spans="1:27" ht="66" customHeight="1" outlineLevel="1" x14ac:dyDescent="0.25">
      <c r="A82" s="37">
        <f t="shared" si="15"/>
        <v>75</v>
      </c>
      <c r="B82" s="81" t="s">
        <v>324</v>
      </c>
      <c r="C82" s="81" t="s">
        <v>216</v>
      </c>
      <c r="D82" s="21" t="s">
        <v>15</v>
      </c>
      <c r="E82" s="38" t="s">
        <v>335</v>
      </c>
      <c r="F82" s="74" t="s">
        <v>238</v>
      </c>
      <c r="G82" s="74" t="s">
        <v>437</v>
      </c>
      <c r="H82" s="6">
        <v>168340</v>
      </c>
      <c r="I82" s="87">
        <v>168340</v>
      </c>
      <c r="J82" s="10">
        <f t="shared" si="34"/>
        <v>4800</v>
      </c>
      <c r="K82" s="7">
        <f t="shared" si="38"/>
        <v>0</v>
      </c>
      <c r="L82" s="7">
        <v>0</v>
      </c>
      <c r="M82" s="23">
        <v>0</v>
      </c>
      <c r="N82" s="7">
        <v>0</v>
      </c>
      <c r="O82" s="23">
        <v>0</v>
      </c>
      <c r="P82" s="7">
        <f t="shared" si="39"/>
        <v>0</v>
      </c>
      <c r="Q82" s="7">
        <v>0</v>
      </c>
      <c r="R82" s="23">
        <v>0</v>
      </c>
      <c r="S82" s="7">
        <v>0</v>
      </c>
      <c r="T82" s="23">
        <v>0</v>
      </c>
      <c r="U82" s="7">
        <f t="shared" si="40"/>
        <v>4800</v>
      </c>
      <c r="V82" s="7">
        <v>0</v>
      </c>
      <c r="W82" s="23">
        <v>4800</v>
      </c>
      <c r="X82" s="7">
        <v>0</v>
      </c>
      <c r="Y82" s="23">
        <v>0</v>
      </c>
      <c r="Z82" s="77" t="s">
        <v>268</v>
      </c>
      <c r="AA82" s="86"/>
    </row>
    <row r="83" spans="1:27" ht="78.75" outlineLevel="1" x14ac:dyDescent="0.25">
      <c r="A83" s="37">
        <f t="shared" si="15"/>
        <v>76</v>
      </c>
      <c r="B83" s="81" t="s">
        <v>324</v>
      </c>
      <c r="C83" s="81" t="s">
        <v>216</v>
      </c>
      <c r="D83" s="21" t="s">
        <v>15</v>
      </c>
      <c r="E83" s="38" t="s">
        <v>336</v>
      </c>
      <c r="F83" s="39" t="s">
        <v>239</v>
      </c>
      <c r="G83" s="74" t="s">
        <v>438</v>
      </c>
      <c r="H83" s="6">
        <v>892353</v>
      </c>
      <c r="I83" s="87">
        <v>892353</v>
      </c>
      <c r="J83" s="10">
        <f t="shared" si="34"/>
        <v>9042.9</v>
      </c>
      <c r="K83" s="7">
        <f t="shared" si="38"/>
        <v>0</v>
      </c>
      <c r="L83" s="7">
        <v>0</v>
      </c>
      <c r="M83" s="23">
        <v>0</v>
      </c>
      <c r="N83" s="7">
        <v>0</v>
      </c>
      <c r="O83" s="23">
        <v>0</v>
      </c>
      <c r="P83" s="7">
        <f t="shared" si="39"/>
        <v>0</v>
      </c>
      <c r="Q83" s="7">
        <v>0</v>
      </c>
      <c r="R83" s="23">
        <v>0</v>
      </c>
      <c r="S83" s="7">
        <v>0</v>
      </c>
      <c r="T83" s="23">
        <v>0</v>
      </c>
      <c r="U83" s="7">
        <f t="shared" si="40"/>
        <v>9042.9</v>
      </c>
      <c r="V83" s="7">
        <v>0</v>
      </c>
      <c r="W83" s="23">
        <v>9042.9</v>
      </c>
      <c r="X83" s="7">
        <v>0</v>
      </c>
      <c r="Y83" s="23">
        <v>0</v>
      </c>
      <c r="Z83" s="77" t="s">
        <v>269</v>
      </c>
      <c r="AA83" s="86"/>
    </row>
    <row r="84" spans="1:27" ht="126.75" customHeight="1" outlineLevel="1" x14ac:dyDescent="0.25">
      <c r="A84" s="37">
        <f t="shared" si="15"/>
        <v>77</v>
      </c>
      <c r="B84" s="34" t="s">
        <v>325</v>
      </c>
      <c r="C84" s="81" t="s">
        <v>216</v>
      </c>
      <c r="D84" s="21" t="s">
        <v>15</v>
      </c>
      <c r="E84" s="38" t="s">
        <v>240</v>
      </c>
      <c r="F84" s="74" t="s">
        <v>241</v>
      </c>
      <c r="G84" s="74" t="s">
        <v>377</v>
      </c>
      <c r="H84" s="6">
        <v>1728840.4</v>
      </c>
      <c r="I84" s="87">
        <v>1703032.5</v>
      </c>
      <c r="J84" s="10">
        <f t="shared" si="34"/>
        <v>1703032.5</v>
      </c>
      <c r="K84" s="7">
        <f t="shared" si="38"/>
        <v>508163.2</v>
      </c>
      <c r="L84" s="7">
        <v>0</v>
      </c>
      <c r="M84" s="23">
        <v>508163.2</v>
      </c>
      <c r="N84" s="7">
        <v>0</v>
      </c>
      <c r="O84" s="23">
        <v>0</v>
      </c>
      <c r="P84" s="7">
        <f t="shared" si="39"/>
        <v>1194869.3</v>
      </c>
      <c r="Q84" s="7">
        <v>0</v>
      </c>
      <c r="R84" s="23">
        <v>1194869.3</v>
      </c>
      <c r="S84" s="7">
        <v>0</v>
      </c>
      <c r="T84" s="23">
        <v>0</v>
      </c>
      <c r="U84" s="7">
        <f t="shared" si="40"/>
        <v>0</v>
      </c>
      <c r="V84" s="7">
        <v>0</v>
      </c>
      <c r="W84" s="23">
        <v>0</v>
      </c>
      <c r="X84" s="7">
        <v>0</v>
      </c>
      <c r="Y84" s="23">
        <v>0</v>
      </c>
      <c r="Z84" s="77" t="s">
        <v>259</v>
      </c>
      <c r="AA84" s="12" t="s">
        <v>152</v>
      </c>
    </row>
    <row r="85" spans="1:27" ht="81.75" customHeight="1" outlineLevel="1" x14ac:dyDescent="0.25">
      <c r="A85" s="37">
        <f t="shared" si="15"/>
        <v>78</v>
      </c>
      <c r="B85" s="23" t="s">
        <v>326</v>
      </c>
      <c r="C85" s="81" t="s">
        <v>216</v>
      </c>
      <c r="D85" s="21" t="s">
        <v>15</v>
      </c>
      <c r="E85" s="38" t="s">
        <v>337</v>
      </c>
      <c r="F85" s="74" t="s">
        <v>242</v>
      </c>
      <c r="G85" s="74" t="s">
        <v>439</v>
      </c>
      <c r="H85" s="6">
        <v>1361005</v>
      </c>
      <c r="I85" s="87">
        <v>1361005</v>
      </c>
      <c r="J85" s="10">
        <f t="shared" si="34"/>
        <v>685394.4</v>
      </c>
      <c r="K85" s="7">
        <f t="shared" si="38"/>
        <v>6625.1</v>
      </c>
      <c r="L85" s="7">
        <v>0</v>
      </c>
      <c r="M85" s="23">
        <v>6625.1</v>
      </c>
      <c r="N85" s="7">
        <v>0</v>
      </c>
      <c r="O85" s="23">
        <v>0</v>
      </c>
      <c r="P85" s="7">
        <f t="shared" si="39"/>
        <v>11374.9</v>
      </c>
      <c r="Q85" s="7">
        <v>0</v>
      </c>
      <c r="R85" s="23">
        <v>11374.9</v>
      </c>
      <c r="S85" s="7">
        <v>0</v>
      </c>
      <c r="T85" s="23">
        <v>0</v>
      </c>
      <c r="U85" s="7">
        <f t="shared" si="40"/>
        <v>667394.4</v>
      </c>
      <c r="V85" s="7">
        <v>0</v>
      </c>
      <c r="W85" s="23">
        <v>283394.40000000002</v>
      </c>
      <c r="X85" s="7">
        <v>0</v>
      </c>
      <c r="Y85" s="23">
        <v>384000</v>
      </c>
      <c r="Z85" s="77" t="s">
        <v>258</v>
      </c>
      <c r="AA85" s="86"/>
    </row>
    <row r="86" spans="1:27" ht="83.25" customHeight="1" outlineLevel="1" x14ac:dyDescent="0.25">
      <c r="A86" s="37">
        <f t="shared" si="15"/>
        <v>79</v>
      </c>
      <c r="B86" s="23" t="s">
        <v>326</v>
      </c>
      <c r="C86" s="81" t="s">
        <v>216</v>
      </c>
      <c r="D86" s="21" t="s">
        <v>15</v>
      </c>
      <c r="E86" s="38" t="s">
        <v>243</v>
      </c>
      <c r="F86" s="74" t="s">
        <v>244</v>
      </c>
      <c r="G86" s="74" t="s">
        <v>440</v>
      </c>
      <c r="H86" s="6">
        <v>2595976</v>
      </c>
      <c r="I86" s="87">
        <v>2543884.5</v>
      </c>
      <c r="J86" s="10">
        <f t="shared" si="34"/>
        <v>2543884.5</v>
      </c>
      <c r="K86" s="7">
        <f t="shared" si="38"/>
        <v>431342.6</v>
      </c>
      <c r="L86" s="7">
        <v>0</v>
      </c>
      <c r="M86" s="23">
        <v>431342.6</v>
      </c>
      <c r="N86" s="7">
        <v>0</v>
      </c>
      <c r="O86" s="23">
        <v>0</v>
      </c>
      <c r="P86" s="7">
        <f t="shared" si="39"/>
        <v>477861.4</v>
      </c>
      <c r="Q86" s="7">
        <v>0</v>
      </c>
      <c r="R86" s="23">
        <v>477861.4</v>
      </c>
      <c r="S86" s="7">
        <v>0</v>
      </c>
      <c r="T86" s="23">
        <v>0</v>
      </c>
      <c r="U86" s="7">
        <f t="shared" si="40"/>
        <v>1634680.5</v>
      </c>
      <c r="V86" s="7">
        <v>0</v>
      </c>
      <c r="W86" s="23">
        <v>1634680.5</v>
      </c>
      <c r="X86" s="7">
        <v>0</v>
      </c>
      <c r="Y86" s="23">
        <v>0</v>
      </c>
      <c r="Z86" s="77" t="s">
        <v>260</v>
      </c>
      <c r="AA86" s="12" t="s">
        <v>152</v>
      </c>
    </row>
    <row r="87" spans="1:27" ht="102.75" customHeight="1" outlineLevel="1" x14ac:dyDescent="0.25">
      <c r="A87" s="37">
        <f t="shared" si="15"/>
        <v>80</v>
      </c>
      <c r="B87" s="23" t="s">
        <v>326</v>
      </c>
      <c r="C87" s="81" t="s">
        <v>216</v>
      </c>
      <c r="D87" s="21" t="s">
        <v>15</v>
      </c>
      <c r="E87" s="38" t="s">
        <v>245</v>
      </c>
      <c r="F87" s="74" t="s">
        <v>246</v>
      </c>
      <c r="G87" s="74" t="s">
        <v>441</v>
      </c>
      <c r="H87" s="6">
        <v>1267863.5</v>
      </c>
      <c r="I87" s="87">
        <v>1265213.5</v>
      </c>
      <c r="J87" s="10">
        <f t="shared" si="34"/>
        <v>1265213.5</v>
      </c>
      <c r="K87" s="7">
        <f t="shared" si="38"/>
        <v>15400</v>
      </c>
      <c r="L87" s="7">
        <v>0</v>
      </c>
      <c r="M87" s="23">
        <v>15400</v>
      </c>
      <c r="N87" s="7">
        <v>0</v>
      </c>
      <c r="O87" s="23">
        <v>0</v>
      </c>
      <c r="P87" s="7">
        <f t="shared" si="39"/>
        <v>22322.799999999999</v>
      </c>
      <c r="Q87" s="7">
        <v>0</v>
      </c>
      <c r="R87" s="23">
        <v>22322.799999999999</v>
      </c>
      <c r="S87" s="7">
        <v>0</v>
      </c>
      <c r="T87" s="23">
        <v>0</v>
      </c>
      <c r="U87" s="7">
        <f t="shared" si="40"/>
        <v>1227490.7</v>
      </c>
      <c r="V87" s="7">
        <v>0</v>
      </c>
      <c r="W87" s="23">
        <v>443490.7</v>
      </c>
      <c r="X87" s="7">
        <v>0</v>
      </c>
      <c r="Y87" s="23">
        <v>784000</v>
      </c>
      <c r="Z87" s="77" t="s">
        <v>261</v>
      </c>
      <c r="AA87" s="86"/>
    </row>
    <row r="88" spans="1:27" ht="69" customHeight="1" outlineLevel="1" x14ac:dyDescent="0.25">
      <c r="A88" s="37">
        <f t="shared" si="15"/>
        <v>81</v>
      </c>
      <c r="B88" s="23" t="s">
        <v>326</v>
      </c>
      <c r="C88" s="81" t="s">
        <v>216</v>
      </c>
      <c r="D88" s="21" t="s">
        <v>15</v>
      </c>
      <c r="E88" s="38" t="s">
        <v>338</v>
      </c>
      <c r="F88" s="74" t="s">
        <v>247</v>
      </c>
      <c r="G88" s="74" t="s">
        <v>442</v>
      </c>
      <c r="H88" s="6">
        <v>2741394</v>
      </c>
      <c r="I88" s="6">
        <v>2741394</v>
      </c>
      <c r="J88" s="10">
        <f t="shared" si="34"/>
        <v>15840</v>
      </c>
      <c r="K88" s="7">
        <f t="shared" si="38"/>
        <v>0</v>
      </c>
      <c r="L88" s="7">
        <v>0</v>
      </c>
      <c r="M88" s="23">
        <v>0</v>
      </c>
      <c r="N88" s="7">
        <v>0</v>
      </c>
      <c r="O88" s="23">
        <v>0</v>
      </c>
      <c r="P88" s="7">
        <f t="shared" si="39"/>
        <v>7200</v>
      </c>
      <c r="Q88" s="7">
        <v>0</v>
      </c>
      <c r="R88" s="23">
        <v>7200</v>
      </c>
      <c r="S88" s="7">
        <v>0</v>
      </c>
      <c r="T88" s="23">
        <v>0</v>
      </c>
      <c r="U88" s="7">
        <f t="shared" si="40"/>
        <v>8640</v>
      </c>
      <c r="V88" s="7">
        <v>0</v>
      </c>
      <c r="W88" s="23">
        <v>8640</v>
      </c>
      <c r="X88" s="7">
        <v>0</v>
      </c>
      <c r="Y88" s="23">
        <v>0</v>
      </c>
      <c r="Z88" s="77" t="s">
        <v>270</v>
      </c>
      <c r="AA88" s="86"/>
    </row>
    <row r="89" spans="1:27" ht="78.75" outlineLevel="1" x14ac:dyDescent="0.25">
      <c r="A89" s="37">
        <f t="shared" si="15"/>
        <v>82</v>
      </c>
      <c r="B89" s="23" t="s">
        <v>326</v>
      </c>
      <c r="C89" s="81" t="s">
        <v>216</v>
      </c>
      <c r="D89" s="21" t="s">
        <v>15</v>
      </c>
      <c r="E89" s="38" t="s">
        <v>248</v>
      </c>
      <c r="F89" s="74" t="s">
        <v>249</v>
      </c>
      <c r="G89" s="74" t="s">
        <v>443</v>
      </c>
      <c r="H89" s="6">
        <v>29320374.5</v>
      </c>
      <c r="I89" s="87">
        <v>28970381.899999999</v>
      </c>
      <c r="J89" s="10">
        <f t="shared" si="34"/>
        <v>22476249.600000001</v>
      </c>
      <c r="K89" s="7">
        <f t="shared" si="38"/>
        <v>4403651.0999999996</v>
      </c>
      <c r="L89" s="7">
        <v>0</v>
      </c>
      <c r="M89" s="23">
        <v>878846.2</v>
      </c>
      <c r="N89" s="7">
        <v>0</v>
      </c>
      <c r="O89" s="23">
        <v>3524804.9</v>
      </c>
      <c r="P89" s="7">
        <f t="shared" si="39"/>
        <v>9374124.1999999993</v>
      </c>
      <c r="Q89" s="7">
        <v>0</v>
      </c>
      <c r="R89" s="23">
        <v>1648091</v>
      </c>
      <c r="S89" s="7">
        <v>0</v>
      </c>
      <c r="T89" s="23">
        <v>7726033.2000000002</v>
      </c>
      <c r="U89" s="7">
        <f t="shared" si="40"/>
        <v>8698474.3000000007</v>
      </c>
      <c r="V89" s="7">
        <v>0</v>
      </c>
      <c r="W89" s="23">
        <v>627474.30000000005</v>
      </c>
      <c r="X89" s="7">
        <v>0</v>
      </c>
      <c r="Y89" s="23">
        <v>8071000</v>
      </c>
      <c r="Z89" s="77" t="s">
        <v>262</v>
      </c>
      <c r="AA89" s="12" t="s">
        <v>152</v>
      </c>
    </row>
    <row r="90" spans="1:27" ht="78.75" outlineLevel="1" x14ac:dyDescent="0.25">
      <c r="A90" s="37">
        <f>A89+1</f>
        <v>83</v>
      </c>
      <c r="B90" s="23" t="s">
        <v>316</v>
      </c>
      <c r="C90" s="81" t="s">
        <v>216</v>
      </c>
      <c r="D90" s="21" t="s">
        <v>15</v>
      </c>
      <c r="E90" s="38" t="s">
        <v>378</v>
      </c>
      <c r="F90" s="74" t="s">
        <v>380</v>
      </c>
      <c r="G90" s="74" t="s">
        <v>444</v>
      </c>
      <c r="H90" s="6" t="s">
        <v>381</v>
      </c>
      <c r="I90" s="87" t="s">
        <v>382</v>
      </c>
      <c r="J90" s="10">
        <f t="shared" si="34"/>
        <v>44452</v>
      </c>
      <c r="K90" s="7">
        <f t="shared" si="38"/>
        <v>0</v>
      </c>
      <c r="L90" s="7">
        <v>0</v>
      </c>
      <c r="M90" s="23">
        <v>0</v>
      </c>
      <c r="N90" s="7">
        <v>0</v>
      </c>
      <c r="O90" s="23">
        <v>0</v>
      </c>
      <c r="P90" s="7">
        <f t="shared" si="39"/>
        <v>0</v>
      </c>
      <c r="Q90" s="7">
        <v>0</v>
      </c>
      <c r="R90" s="23">
        <v>0</v>
      </c>
      <c r="S90" s="7">
        <v>0</v>
      </c>
      <c r="T90" s="23">
        <v>0</v>
      </c>
      <c r="U90" s="7">
        <f t="shared" si="40"/>
        <v>44452</v>
      </c>
      <c r="V90" s="7">
        <v>0</v>
      </c>
      <c r="W90" s="23">
        <v>0</v>
      </c>
      <c r="X90" s="7">
        <v>44452</v>
      </c>
      <c r="Y90" s="23">
        <v>0</v>
      </c>
      <c r="Z90" s="77"/>
      <c r="AA90" s="12"/>
    </row>
    <row r="91" spans="1:27" ht="78.75" outlineLevel="1" x14ac:dyDescent="0.25">
      <c r="A91" s="37">
        <f>A90+1</f>
        <v>84</v>
      </c>
      <c r="B91" s="23" t="s">
        <v>316</v>
      </c>
      <c r="C91" s="81" t="s">
        <v>216</v>
      </c>
      <c r="D91" s="21" t="s">
        <v>15</v>
      </c>
      <c r="E91" s="38" t="s">
        <v>379</v>
      </c>
      <c r="F91" s="74" t="s">
        <v>122</v>
      </c>
      <c r="G91" s="74" t="s">
        <v>445</v>
      </c>
      <c r="H91" s="6" t="s">
        <v>383</v>
      </c>
      <c r="I91" s="87" t="s">
        <v>384</v>
      </c>
      <c r="J91" s="10">
        <f t="shared" si="34"/>
        <v>62143</v>
      </c>
      <c r="K91" s="7">
        <f t="shared" si="38"/>
        <v>0</v>
      </c>
      <c r="L91" s="7">
        <v>0</v>
      </c>
      <c r="M91" s="23">
        <v>0</v>
      </c>
      <c r="N91" s="7">
        <v>0</v>
      </c>
      <c r="O91" s="23">
        <v>0</v>
      </c>
      <c r="P91" s="7">
        <f t="shared" si="39"/>
        <v>0</v>
      </c>
      <c r="Q91" s="7">
        <v>0</v>
      </c>
      <c r="R91" s="23">
        <v>0</v>
      </c>
      <c r="S91" s="7">
        <v>0</v>
      </c>
      <c r="T91" s="23">
        <v>0</v>
      </c>
      <c r="U91" s="7">
        <f t="shared" si="40"/>
        <v>62143</v>
      </c>
      <c r="V91" s="7">
        <v>0</v>
      </c>
      <c r="W91" s="23">
        <v>0</v>
      </c>
      <c r="X91" s="7">
        <v>62143</v>
      </c>
      <c r="Y91" s="23">
        <v>0</v>
      </c>
      <c r="Z91" s="77"/>
      <c r="AA91" s="12"/>
    </row>
    <row r="92" spans="1:27" ht="83.25" customHeight="1" outlineLevel="1" x14ac:dyDescent="0.25">
      <c r="A92" s="37">
        <f>A91+1</f>
        <v>85</v>
      </c>
      <c r="B92" s="34" t="s">
        <v>319</v>
      </c>
      <c r="C92" s="81" t="s">
        <v>216</v>
      </c>
      <c r="D92" s="6" t="s">
        <v>15</v>
      </c>
      <c r="E92" s="38" t="s">
        <v>250</v>
      </c>
      <c r="F92" s="74" t="s">
        <v>251</v>
      </c>
      <c r="G92" s="74" t="s">
        <v>446</v>
      </c>
      <c r="H92" s="6">
        <v>954724.8</v>
      </c>
      <c r="I92" s="87">
        <v>335495.2</v>
      </c>
      <c r="J92" s="10">
        <f t="shared" si="34"/>
        <v>335495.2</v>
      </c>
      <c r="K92" s="7">
        <f t="shared" si="38"/>
        <v>335495.2</v>
      </c>
      <c r="L92" s="7">
        <v>0</v>
      </c>
      <c r="M92" s="23">
        <v>301945.7</v>
      </c>
      <c r="N92" s="93">
        <v>33549.5</v>
      </c>
      <c r="O92" s="23">
        <v>0</v>
      </c>
      <c r="P92" s="7">
        <f t="shared" si="39"/>
        <v>0</v>
      </c>
      <c r="Q92" s="7">
        <v>0</v>
      </c>
      <c r="R92" s="23">
        <v>0</v>
      </c>
      <c r="S92" s="7">
        <v>0</v>
      </c>
      <c r="T92" s="23">
        <v>0</v>
      </c>
      <c r="U92" s="7">
        <f t="shared" si="40"/>
        <v>0</v>
      </c>
      <c r="V92" s="7">
        <v>0</v>
      </c>
      <c r="W92" s="23">
        <v>0</v>
      </c>
      <c r="X92" s="7">
        <v>0</v>
      </c>
      <c r="Y92" s="23">
        <v>0</v>
      </c>
      <c r="Z92" s="77" t="s">
        <v>254</v>
      </c>
      <c r="AA92" s="86"/>
    </row>
    <row r="93" spans="1:27" ht="78.75" customHeight="1" outlineLevel="1" x14ac:dyDescent="0.25">
      <c r="A93" s="37">
        <f t="shared" si="15"/>
        <v>86</v>
      </c>
      <c r="B93" s="34" t="s">
        <v>319</v>
      </c>
      <c r="C93" s="81" t="s">
        <v>216</v>
      </c>
      <c r="D93" s="6" t="s">
        <v>15</v>
      </c>
      <c r="E93" s="38" t="s">
        <v>252</v>
      </c>
      <c r="F93" s="74" t="s">
        <v>253</v>
      </c>
      <c r="G93" s="74" t="s">
        <v>447</v>
      </c>
      <c r="H93" s="6">
        <v>566733.19999999995</v>
      </c>
      <c r="I93" s="87">
        <v>305045.2</v>
      </c>
      <c r="J93" s="10">
        <f t="shared" si="34"/>
        <v>305045.2</v>
      </c>
      <c r="K93" s="7">
        <f t="shared" si="38"/>
        <v>305045.2</v>
      </c>
      <c r="L93" s="7">
        <v>0</v>
      </c>
      <c r="M93" s="23">
        <v>274540.7</v>
      </c>
      <c r="N93" s="94">
        <v>30504.5</v>
      </c>
      <c r="O93" s="23">
        <v>0</v>
      </c>
      <c r="P93" s="7">
        <f t="shared" si="39"/>
        <v>0</v>
      </c>
      <c r="Q93" s="7">
        <v>0</v>
      </c>
      <c r="R93" s="23">
        <v>0</v>
      </c>
      <c r="S93" s="7">
        <v>0</v>
      </c>
      <c r="T93" s="23">
        <v>0</v>
      </c>
      <c r="U93" s="7">
        <f t="shared" si="40"/>
        <v>0</v>
      </c>
      <c r="V93" s="7">
        <v>0</v>
      </c>
      <c r="W93" s="23">
        <v>0</v>
      </c>
      <c r="X93" s="7">
        <v>0</v>
      </c>
      <c r="Y93" s="23">
        <v>0</v>
      </c>
      <c r="Z93" s="77" t="s">
        <v>255</v>
      </c>
      <c r="AA93" s="86"/>
    </row>
  </sheetData>
  <autoFilter ref="A7:Z93"/>
  <mergeCells count="18">
    <mergeCell ref="K4:O4"/>
    <mergeCell ref="P4:T4"/>
    <mergeCell ref="A6:G6"/>
    <mergeCell ref="I4:I5"/>
    <mergeCell ref="B4:B5"/>
    <mergeCell ref="AA4:AA5"/>
    <mergeCell ref="A2:AA2"/>
    <mergeCell ref="D4:D5"/>
    <mergeCell ref="A3:E3"/>
    <mergeCell ref="A4:A5"/>
    <mergeCell ref="E4:E5"/>
    <mergeCell ref="F4:F5"/>
    <mergeCell ref="H4:H5"/>
    <mergeCell ref="Z4:Z5"/>
    <mergeCell ref="J4:J5"/>
    <mergeCell ref="G4:G5"/>
    <mergeCell ref="U4:Y4"/>
    <mergeCell ref="C4:C5"/>
  </mergeCells>
  <printOptions horizontalCentered="1"/>
  <pageMargins left="0.39370078740157483" right="0.39370078740157483" top="0.39370078740157483" bottom="0.39370078740157483" header="0.19685039370078741" footer="0.51181102362204722"/>
  <pageSetup paperSize="8" scale="51" fitToHeight="0" orientation="landscape" blackAndWhite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6:S167"/>
  <sheetViews>
    <sheetView zoomScale="85" zoomScaleNormal="85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A22" sqref="A22"/>
    </sheetView>
  </sheetViews>
  <sheetFormatPr defaultRowHeight="15" x14ac:dyDescent="0.25"/>
  <cols>
    <col min="1" max="1" width="37.140625" customWidth="1"/>
    <col min="2" max="2" width="13.140625" style="47" customWidth="1"/>
    <col min="3" max="3" width="18.28515625" customWidth="1"/>
    <col min="4" max="4" width="54.28515625" hidden="1" customWidth="1"/>
    <col min="5" max="19" width="13.42578125" customWidth="1"/>
  </cols>
  <sheetData>
    <row r="6" spans="1:19" ht="18.75" x14ac:dyDescent="0.25">
      <c r="A6" s="126" t="s">
        <v>364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</row>
    <row r="7" spans="1:19" x14ac:dyDescent="0.25">
      <c r="S7" s="61" t="s">
        <v>55</v>
      </c>
    </row>
    <row r="8" spans="1:19" x14ac:dyDescent="0.25">
      <c r="A8" s="121" t="s">
        <v>288</v>
      </c>
      <c r="B8" s="121" t="s">
        <v>289</v>
      </c>
      <c r="C8" s="121" t="s">
        <v>290</v>
      </c>
      <c r="E8" s="122" t="s">
        <v>311</v>
      </c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</row>
    <row r="9" spans="1:19" x14ac:dyDescent="0.25">
      <c r="A9" s="121"/>
      <c r="B9" s="121"/>
      <c r="C9" s="121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</row>
    <row r="10" spans="1:19" x14ac:dyDescent="0.25">
      <c r="A10" s="121"/>
      <c r="B10" s="121"/>
      <c r="C10" s="121"/>
      <c r="E10" s="123" t="s">
        <v>307</v>
      </c>
      <c r="F10" s="124"/>
      <c r="G10" s="124"/>
      <c r="H10" s="124"/>
      <c r="I10" s="124"/>
      <c r="J10" s="123" t="s">
        <v>309</v>
      </c>
      <c r="K10" s="124"/>
      <c r="L10" s="124"/>
      <c r="M10" s="124"/>
      <c r="N10" s="124"/>
      <c r="O10" s="123" t="s">
        <v>310</v>
      </c>
      <c r="P10" s="124"/>
      <c r="Q10" s="124"/>
      <c r="R10" s="124"/>
      <c r="S10" s="124"/>
    </row>
    <row r="11" spans="1:19" ht="15" customHeight="1" x14ac:dyDescent="0.25">
      <c r="A11" s="121"/>
      <c r="B11" s="121"/>
      <c r="C11" s="121"/>
      <c r="E11" s="123" t="s">
        <v>308</v>
      </c>
      <c r="F11" s="123" t="s">
        <v>13</v>
      </c>
      <c r="G11" s="123" t="s">
        <v>11</v>
      </c>
      <c r="H11" s="123" t="s">
        <v>12</v>
      </c>
      <c r="I11" s="123" t="s">
        <v>14</v>
      </c>
      <c r="J11" s="123" t="s">
        <v>308</v>
      </c>
      <c r="K11" s="123" t="s">
        <v>13</v>
      </c>
      <c r="L11" s="123" t="s">
        <v>11</v>
      </c>
      <c r="M11" s="123" t="s">
        <v>12</v>
      </c>
      <c r="N11" s="123" t="s">
        <v>14</v>
      </c>
      <c r="O11" s="123" t="s">
        <v>308</v>
      </c>
      <c r="P11" s="123" t="s">
        <v>13</v>
      </c>
      <c r="Q11" s="123" t="s">
        <v>11</v>
      </c>
      <c r="R11" s="123" t="s">
        <v>12</v>
      </c>
      <c r="S11" s="123" t="s">
        <v>14</v>
      </c>
    </row>
    <row r="12" spans="1:19" ht="23.25" customHeight="1" x14ac:dyDescent="0.25">
      <c r="A12" s="121"/>
      <c r="B12" s="121"/>
      <c r="C12" s="121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x14ac:dyDescent="0.25">
      <c r="A13" s="125" t="s">
        <v>291</v>
      </c>
      <c r="B13" s="125"/>
      <c r="C13" s="125"/>
      <c r="E13" s="50">
        <f>GETPIVOTDATA("Сумма по полю 11",$D$16)</f>
        <v>34521963.099999994</v>
      </c>
      <c r="F13" s="50">
        <f>GETPIVOTDATA("Сумма по полю 12",$D$16)</f>
        <v>580539.9</v>
      </c>
      <c r="G13" s="50">
        <f>GETPIVOTDATA("Сумма по полю 13",$D$16)</f>
        <v>14735259.799999997</v>
      </c>
      <c r="H13" s="50">
        <f>GETPIVOTDATA("Сумма по полю 14",$D$16)</f>
        <v>915730.29999999981</v>
      </c>
      <c r="I13" s="50">
        <f>GETPIVOTDATA("Сумма по полю 15",$D$16)</f>
        <v>18290433.100000001</v>
      </c>
      <c r="J13" s="50">
        <f>GETPIVOTDATA("Сумма по полю 16",$D$16)</f>
        <v>23559920.299999993</v>
      </c>
      <c r="K13" s="50">
        <f>GETPIVOTDATA("Сумма по полю 17",$D$16)</f>
        <v>287167.8</v>
      </c>
      <c r="L13" s="50">
        <f>GETPIVOTDATA("Сумма по полю 18",$D$16)</f>
        <v>13342556.699999999</v>
      </c>
      <c r="M13" s="50">
        <f>GETPIVOTDATA("Сумма по полю 19",$D$16)</f>
        <v>574143.70000000007</v>
      </c>
      <c r="N13" s="50">
        <f>GETPIVOTDATA("Сумма по полю 20",$D$16)</f>
        <v>9356052.0999999996</v>
      </c>
      <c r="O13" s="50">
        <f>GETPIVOTDATA("Сумма по полю 21",$D$16)</f>
        <v>26243841.199999992</v>
      </c>
      <c r="P13" s="50">
        <f>GETPIVOTDATA("Сумма по полю 22",$D$16)</f>
        <v>353961.8</v>
      </c>
      <c r="Q13" s="50">
        <f>GETPIVOTDATA("Сумма по полю 23",$D$16)</f>
        <v>11952150.700000001</v>
      </c>
      <c r="R13" s="50">
        <f>GETPIVOTDATA("Сумма по полю 24",$D$16)</f>
        <v>698286.10000000009</v>
      </c>
      <c r="S13" s="50">
        <f>GETPIVOTDATA("Сумма по полю 25",$D$16)</f>
        <v>13239442.6</v>
      </c>
    </row>
    <row r="14" spans="1:19" hidden="1" x14ac:dyDescent="0.25">
      <c r="A14" s="98" t="s">
        <v>17</v>
      </c>
      <c r="B14" s="107" t="s">
        <v>287</v>
      </c>
      <c r="D14" s="98" t="s">
        <v>17</v>
      </c>
      <c r="E14" s="99" t="s">
        <v>287</v>
      </c>
    </row>
    <row r="15" spans="1:19" hidden="1" x14ac:dyDescent="0.25"/>
    <row r="16" spans="1:19" hidden="1" x14ac:dyDescent="0.25">
      <c r="A16" s="106" t="s">
        <v>285</v>
      </c>
      <c r="D16" s="97" t="s">
        <v>285</v>
      </c>
      <c r="E16" s="102" t="s">
        <v>292</v>
      </c>
      <c r="F16" s="104" t="s">
        <v>293</v>
      </c>
      <c r="G16" s="104" t="s">
        <v>294</v>
      </c>
      <c r="H16" s="104" t="s">
        <v>295</v>
      </c>
      <c r="I16" s="104" t="s">
        <v>296</v>
      </c>
      <c r="J16" s="104" t="s">
        <v>297</v>
      </c>
      <c r="K16" s="104" t="s">
        <v>298</v>
      </c>
      <c r="L16" s="104" t="s">
        <v>299</v>
      </c>
      <c r="M16" s="104" t="s">
        <v>300</v>
      </c>
      <c r="N16" s="104" t="s">
        <v>301</v>
      </c>
      <c r="O16" s="104" t="s">
        <v>302</v>
      </c>
      <c r="P16" s="104" t="s">
        <v>303</v>
      </c>
      <c r="Q16" s="104" t="s">
        <v>304</v>
      </c>
      <c r="R16" s="104" t="s">
        <v>305</v>
      </c>
      <c r="S16" s="104" t="s">
        <v>306</v>
      </c>
    </row>
    <row r="17" spans="1:19" ht="45" x14ac:dyDescent="0.25">
      <c r="A17" s="108" t="s">
        <v>278</v>
      </c>
      <c r="B17" s="46" t="str">
        <f>IFERROR(INDEX('Ввод информации'!$F$8:$F$198,MATCH('Сводный перечень'!A17,'Ввод информации'!$E$8:$E$198,0)),"")</f>
        <v/>
      </c>
      <c r="C17" s="46" t="str">
        <f>IFERROR(INDEX('Ввод информации'!$G$8:$G$198,MATCH('Сводный перечень'!A17,'Ввод информации'!$E$8:$E$198,0)),"")</f>
        <v/>
      </c>
      <c r="D17" s="44" t="s">
        <v>278</v>
      </c>
      <c r="E17" s="103">
        <v>53816.1</v>
      </c>
      <c r="F17" s="105">
        <v>0</v>
      </c>
      <c r="G17" s="105">
        <v>53816.1</v>
      </c>
      <c r="H17" s="105">
        <v>0</v>
      </c>
      <c r="I17" s="105">
        <v>0</v>
      </c>
      <c r="J17" s="105">
        <v>0</v>
      </c>
      <c r="K17" s="105">
        <v>0</v>
      </c>
      <c r="L17" s="105">
        <v>0</v>
      </c>
      <c r="M17" s="105">
        <v>0</v>
      </c>
      <c r="N17" s="105">
        <v>0</v>
      </c>
      <c r="O17" s="105">
        <v>0</v>
      </c>
      <c r="P17" s="105">
        <v>0</v>
      </c>
      <c r="Q17" s="105">
        <v>0</v>
      </c>
      <c r="R17" s="105">
        <v>0</v>
      </c>
      <c r="S17" s="105">
        <v>0</v>
      </c>
    </row>
    <row r="18" spans="1:19" x14ac:dyDescent="0.25">
      <c r="A18" s="63" t="s">
        <v>15</v>
      </c>
      <c r="B18" s="46" t="str">
        <f>IFERROR(INDEX('Ввод информации'!$F$8:$F$198,MATCH('Сводный перечень'!A18,'Ввод информации'!$E$8:$E$198,0)),"")</f>
        <v/>
      </c>
      <c r="C18" s="46" t="str">
        <f>IFERROR(INDEX('Ввод информации'!$G$8:$G$198,MATCH('Сводный перечень'!A18,'Ввод информации'!$E$8:$E$198,0)),"")</f>
        <v/>
      </c>
      <c r="D18" s="57" t="s">
        <v>15</v>
      </c>
      <c r="E18" s="103">
        <v>53816.1</v>
      </c>
      <c r="F18" s="105">
        <v>0</v>
      </c>
      <c r="G18" s="105">
        <v>53816.1</v>
      </c>
      <c r="H18" s="105">
        <v>0</v>
      </c>
      <c r="I18" s="105">
        <v>0</v>
      </c>
      <c r="J18" s="105">
        <v>0</v>
      </c>
      <c r="K18" s="105">
        <v>0</v>
      </c>
      <c r="L18" s="105">
        <v>0</v>
      </c>
      <c r="M18" s="105">
        <v>0</v>
      </c>
      <c r="N18" s="105">
        <v>0</v>
      </c>
      <c r="O18" s="105">
        <v>0</v>
      </c>
      <c r="P18" s="105">
        <v>0</v>
      </c>
      <c r="Q18" s="105">
        <v>0</v>
      </c>
      <c r="R18" s="105">
        <v>0</v>
      </c>
      <c r="S18" s="105">
        <v>0</v>
      </c>
    </row>
    <row r="19" spans="1:19" ht="51" x14ac:dyDescent="0.25">
      <c r="A19" s="58" t="s">
        <v>16</v>
      </c>
      <c r="B19" s="46" t="str">
        <f>IFERROR(INDEX('Ввод информации'!$F$8:$F$198,MATCH('Сводный перечень'!A19,'Ввод информации'!$E$8:$E$198,0)),"")</f>
        <v>2/564,53 а/м/кв.м</v>
      </c>
      <c r="C19" s="46" t="str">
        <f>IFERROR(INDEX('Ввод информации'!$G$8:$G$198,MATCH('Сводный перечень'!A19,'Ввод информации'!$E$8:$E$198,0)),"")</f>
        <v>2012-2013, 2020
(ПИР);
2014-2017, 2021
(СМР)</v>
      </c>
      <c r="D19" s="58" t="s">
        <v>16</v>
      </c>
      <c r="E19" s="103">
        <v>53816.1</v>
      </c>
      <c r="F19" s="105">
        <v>0</v>
      </c>
      <c r="G19" s="105">
        <v>53816.1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105">
        <v>0</v>
      </c>
      <c r="P19" s="105">
        <v>0</v>
      </c>
      <c r="Q19" s="105">
        <v>0</v>
      </c>
      <c r="R19" s="105">
        <v>0</v>
      </c>
      <c r="S19" s="105">
        <v>0</v>
      </c>
    </row>
    <row r="20" spans="1:19" ht="60" x14ac:dyDescent="0.25">
      <c r="A20" s="108" t="s">
        <v>172</v>
      </c>
      <c r="B20" s="46" t="str">
        <f>IFERROR(INDEX('Ввод информации'!$F$8:$F$198,MATCH('Сводный перечень'!A20,'Ввод информации'!$E$8:$E$198,0)),"")</f>
        <v/>
      </c>
      <c r="C20" s="46" t="str">
        <f>IFERROR(INDEX('Ввод информации'!$G$8:$G$198,MATCH('Сводный перечень'!A20,'Ввод информации'!$E$8:$E$198,0)),"")</f>
        <v/>
      </c>
      <c r="D20" s="44" t="s">
        <v>172</v>
      </c>
      <c r="E20" s="103">
        <v>1625770.5</v>
      </c>
      <c r="F20" s="105">
        <v>126330.6</v>
      </c>
      <c r="G20" s="105">
        <v>1237191.7000000002</v>
      </c>
      <c r="H20" s="105">
        <v>262248.2</v>
      </c>
      <c r="I20" s="105">
        <v>0</v>
      </c>
      <c r="J20" s="105">
        <v>1312890.8999999999</v>
      </c>
      <c r="K20" s="105">
        <v>182094.1</v>
      </c>
      <c r="L20" s="105">
        <v>977869</v>
      </c>
      <c r="M20" s="105">
        <v>152927.80000000002</v>
      </c>
      <c r="N20" s="105">
        <v>0</v>
      </c>
      <c r="O20" s="105">
        <v>1295026.1000000001</v>
      </c>
      <c r="P20" s="105">
        <v>213520.8</v>
      </c>
      <c r="Q20" s="105">
        <v>881662.2</v>
      </c>
      <c r="R20" s="105">
        <v>199843.09999999998</v>
      </c>
      <c r="S20" s="105">
        <v>0</v>
      </c>
    </row>
    <row r="21" spans="1:19" x14ac:dyDescent="0.25">
      <c r="A21" s="63" t="s">
        <v>15</v>
      </c>
      <c r="B21" s="46" t="str">
        <f>IFERROR(INDEX('Ввод информации'!$F$8:$F$198,MATCH('Сводный перечень'!A21,'Ввод информации'!$E$8:$E$198,0)),"")</f>
        <v/>
      </c>
      <c r="C21" s="46" t="str">
        <f>IFERROR(INDEX('Ввод информации'!$G$8:$G$198,MATCH('Сводный перечень'!A21,'Ввод информации'!$E$8:$E$198,0)),"")</f>
        <v/>
      </c>
      <c r="D21" s="57" t="s">
        <v>15</v>
      </c>
      <c r="E21" s="103">
        <v>1625770.5</v>
      </c>
      <c r="F21" s="105">
        <v>126330.6</v>
      </c>
      <c r="G21" s="105">
        <v>1237191.7000000002</v>
      </c>
      <c r="H21" s="105">
        <v>262248.2</v>
      </c>
      <c r="I21" s="105">
        <v>0</v>
      </c>
      <c r="J21" s="105">
        <v>1312890.8999999999</v>
      </c>
      <c r="K21" s="105">
        <v>182094.1</v>
      </c>
      <c r="L21" s="105">
        <v>977869</v>
      </c>
      <c r="M21" s="105">
        <v>152927.80000000002</v>
      </c>
      <c r="N21" s="105">
        <v>0</v>
      </c>
      <c r="O21" s="105">
        <v>1295026.1000000001</v>
      </c>
      <c r="P21" s="105">
        <v>213520.8</v>
      </c>
      <c r="Q21" s="105">
        <v>881662.2</v>
      </c>
      <c r="R21" s="105">
        <v>199843.09999999998</v>
      </c>
      <c r="S21" s="105">
        <v>0</v>
      </c>
    </row>
    <row r="22" spans="1:19" ht="105" x14ac:dyDescent="0.25">
      <c r="A22" s="58" t="s">
        <v>183</v>
      </c>
      <c r="B22" s="46" t="str">
        <f>IFERROR(INDEX('Ввод информации'!$F$8:$F$198,MATCH('Сводный перечень'!A22,'Ввод информации'!$E$8:$E$198,0)),"")</f>
        <v>8000 куб.м/сут</v>
      </c>
      <c r="C22" s="46" t="str">
        <f>IFERROR(INDEX('Ввод информации'!$G$8:$G$198,MATCH('Сводный перечень'!A22,'Ввод информации'!$E$8:$E$198,0)),"")</f>
        <v>2013, 2020 (ПИР);  
2022-2023 (СМР)</v>
      </c>
      <c r="D22" s="58" t="s">
        <v>183</v>
      </c>
      <c r="E22" s="103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169368.30000000002</v>
      </c>
      <c r="K22" s="105">
        <v>38512.5</v>
      </c>
      <c r="L22" s="105">
        <v>104684.6</v>
      </c>
      <c r="M22" s="105">
        <v>26171.200000000001</v>
      </c>
      <c r="N22" s="105">
        <v>0</v>
      </c>
      <c r="O22" s="105">
        <v>169510.5</v>
      </c>
      <c r="P22" s="105">
        <v>38650.9</v>
      </c>
      <c r="Q22" s="105">
        <v>104687.7</v>
      </c>
      <c r="R22" s="105">
        <v>26171.9</v>
      </c>
      <c r="S22" s="105">
        <v>0</v>
      </c>
    </row>
    <row r="23" spans="1:19" ht="51" x14ac:dyDescent="0.25">
      <c r="A23" s="101" t="s">
        <v>182</v>
      </c>
      <c r="B23" s="46" t="str">
        <f>IFERROR(INDEX('Ввод информации'!$F$8:$F$198,MATCH('Сводный перечень'!A23,'Ввод информации'!$E$8:$E$198,0)),"")</f>
        <v>200 куб.м/сут</v>
      </c>
      <c r="C23" s="46" t="str">
        <f>IFERROR(INDEX('Ввод информации'!$G$8:$G$198,MATCH('Сводный перечень'!A23,'Ввод информации'!$E$8:$E$198,0)),"")</f>
        <v>2010-2013, 2016-2019 (ПИР);
 2011-2013, 2020-2021 (СМР)</v>
      </c>
      <c r="D23" s="101" t="s">
        <v>182</v>
      </c>
      <c r="E23" s="103">
        <v>84986.5</v>
      </c>
      <c r="F23" s="105">
        <v>0</v>
      </c>
      <c r="G23" s="105">
        <v>67989.2</v>
      </c>
      <c r="H23" s="105">
        <v>16997.3</v>
      </c>
      <c r="I23" s="105">
        <v>0</v>
      </c>
      <c r="J23" s="105">
        <v>0</v>
      </c>
      <c r="K23" s="105">
        <v>0</v>
      </c>
      <c r="L23" s="105">
        <v>0</v>
      </c>
      <c r="M23" s="105">
        <v>0</v>
      </c>
      <c r="N23" s="105">
        <v>0</v>
      </c>
      <c r="O23" s="105">
        <v>0</v>
      </c>
      <c r="P23" s="105">
        <v>0</v>
      </c>
      <c r="Q23" s="105">
        <v>0</v>
      </c>
      <c r="R23" s="105">
        <v>0</v>
      </c>
      <c r="S23" s="105">
        <v>0</v>
      </c>
    </row>
    <row r="24" spans="1:19" ht="30" x14ac:dyDescent="0.25">
      <c r="A24" s="101" t="s">
        <v>176</v>
      </c>
      <c r="B24" s="46" t="str">
        <f>IFERROR(INDEX('Ввод информации'!$F$8:$F$198,MATCH('Сводный перечень'!A24,'Ввод информации'!$E$8:$E$198,0)),"")</f>
        <v>7500 куб.м./сут.</v>
      </c>
      <c r="C24" s="46" t="str">
        <f>IFERROR(INDEX('Ввод информации'!$G$8:$G$198,MATCH('Сводный перечень'!A24,'Ввод информации'!$E$8:$E$198,0)),"")</f>
        <v>2016-2018 (ПИР);
2021-2023 (СМР)</v>
      </c>
      <c r="D24" s="101" t="s">
        <v>176</v>
      </c>
      <c r="E24" s="103">
        <v>238144.40000000002</v>
      </c>
      <c r="F24" s="105">
        <v>0</v>
      </c>
      <c r="G24" s="105">
        <v>171372.30000000002</v>
      </c>
      <c r="H24" s="105">
        <v>66772.100000000006</v>
      </c>
      <c r="I24" s="105">
        <v>0</v>
      </c>
      <c r="J24" s="105">
        <v>421223.9</v>
      </c>
      <c r="K24" s="105">
        <v>0</v>
      </c>
      <c r="L24" s="105">
        <v>340852.9</v>
      </c>
      <c r="M24" s="105">
        <v>80371</v>
      </c>
      <c r="N24" s="105">
        <v>0</v>
      </c>
      <c r="O24" s="105">
        <v>132777.79999999999</v>
      </c>
      <c r="P24" s="105">
        <v>0</v>
      </c>
      <c r="Q24" s="105">
        <v>0</v>
      </c>
      <c r="R24" s="105">
        <v>132777.79999999999</v>
      </c>
      <c r="S24" s="105">
        <v>0</v>
      </c>
    </row>
    <row r="25" spans="1:19" ht="45" x14ac:dyDescent="0.25">
      <c r="A25" s="101" t="s">
        <v>181</v>
      </c>
      <c r="B25" s="46" t="str">
        <f>IFERROR(INDEX('Ввод информации'!$F$8:$F$198,MATCH('Сводный перечень'!A25,'Ввод информации'!$E$8:$E$198,0)),"")</f>
        <v>800 куб.м/сут</v>
      </c>
      <c r="C25" s="46" t="str">
        <f>IFERROR(INDEX('Ввод информации'!$G$8:$G$198,MATCH('Сводный перечень'!A25,'Ввод информации'!$E$8:$E$198,0)),"")</f>
        <v>2019-2020 (ПИР);
2021-2022 (СМР)</v>
      </c>
      <c r="D25" s="101" t="s">
        <v>181</v>
      </c>
      <c r="E25" s="103">
        <v>170000</v>
      </c>
      <c r="F25" s="105">
        <v>0</v>
      </c>
      <c r="G25" s="105">
        <v>161500</v>
      </c>
      <c r="H25" s="105">
        <v>8500</v>
      </c>
      <c r="I25" s="105">
        <v>0</v>
      </c>
      <c r="J25" s="105">
        <v>80000</v>
      </c>
      <c r="K25" s="105">
        <v>0</v>
      </c>
      <c r="L25" s="105">
        <v>76000</v>
      </c>
      <c r="M25" s="105">
        <v>4000</v>
      </c>
      <c r="N25" s="105">
        <v>0</v>
      </c>
      <c r="O25" s="105">
        <v>0</v>
      </c>
      <c r="P25" s="105">
        <v>0</v>
      </c>
      <c r="Q25" s="105">
        <v>0</v>
      </c>
      <c r="R25" s="105">
        <v>0</v>
      </c>
      <c r="S25" s="105">
        <v>0</v>
      </c>
    </row>
    <row r="26" spans="1:19" ht="45" x14ac:dyDescent="0.25">
      <c r="A26" s="101" t="s">
        <v>180</v>
      </c>
      <c r="B26" s="46" t="str">
        <f>IFERROR(INDEX('Ввод информации'!$F$8:$F$198,MATCH('Сводный перечень'!A26,'Ввод информации'!$E$8:$E$198,0)),"")</f>
        <v>8000 куб.м/сут</v>
      </c>
      <c r="C26" s="46" t="str">
        <f>IFERROR(INDEX('Ввод информации'!$G$8:$G$198,MATCH('Сводный перечень'!A26,'Ввод информации'!$E$8:$E$198,0)),"")</f>
        <v>2019-2020 (ПИР);
2021-2022 (СМР)</v>
      </c>
      <c r="D26" s="101" t="s">
        <v>180</v>
      </c>
      <c r="E26" s="103">
        <v>324166.90000000002</v>
      </c>
      <c r="F26" s="105">
        <v>0</v>
      </c>
      <c r="G26" s="105">
        <v>259333.5</v>
      </c>
      <c r="H26" s="105">
        <v>64833.4</v>
      </c>
      <c r="I26" s="105">
        <v>0</v>
      </c>
      <c r="J26" s="105">
        <v>175833.1</v>
      </c>
      <c r="K26" s="105">
        <v>59501</v>
      </c>
      <c r="L26" s="105">
        <v>93065.7</v>
      </c>
      <c r="M26" s="105">
        <v>23266.400000000001</v>
      </c>
      <c r="N26" s="105">
        <v>0</v>
      </c>
      <c r="O26" s="105">
        <v>0</v>
      </c>
      <c r="P26" s="105">
        <v>0</v>
      </c>
      <c r="Q26" s="105">
        <v>0</v>
      </c>
      <c r="R26" s="105">
        <v>0</v>
      </c>
      <c r="S26" s="105">
        <v>0</v>
      </c>
    </row>
    <row r="27" spans="1:19" ht="51" x14ac:dyDescent="0.25">
      <c r="A27" s="101" t="s">
        <v>173</v>
      </c>
      <c r="B27" s="46" t="str">
        <f>IFERROR(INDEX('Ввод информации'!$F$8:$F$198,MATCH('Сводный перечень'!A27,'Ввод информации'!$E$8:$E$198,0)),"")</f>
        <v>4500 куб.м./сут</v>
      </c>
      <c r="C27" s="46" t="str">
        <f>IFERROR(INDEX('Ввод информации'!$G$8:$G$198,MATCH('Сводный перечень'!A27,'Ввод информации'!$E$8:$E$198,0)),"")</f>
        <v>2012, 2019-2020 
(ПИР);  
2014-2015, 2020-2021 (СМР)</v>
      </c>
      <c r="D27" s="101" t="s">
        <v>173</v>
      </c>
      <c r="E27" s="103">
        <v>70592.700000000012</v>
      </c>
      <c r="F27" s="105">
        <v>0</v>
      </c>
      <c r="G27" s="105">
        <v>34269.300000000003</v>
      </c>
      <c r="H27" s="105">
        <v>36323.4</v>
      </c>
      <c r="I27" s="105">
        <v>0</v>
      </c>
      <c r="J27" s="105">
        <v>0</v>
      </c>
      <c r="K27" s="105">
        <v>0</v>
      </c>
      <c r="L27" s="105">
        <v>0</v>
      </c>
      <c r="M27" s="105">
        <v>0</v>
      </c>
      <c r="N27" s="105">
        <v>0</v>
      </c>
      <c r="O27" s="105">
        <v>0</v>
      </c>
      <c r="P27" s="105">
        <v>0</v>
      </c>
      <c r="Q27" s="105">
        <v>0</v>
      </c>
      <c r="R27" s="105">
        <v>0</v>
      </c>
      <c r="S27" s="105">
        <v>0</v>
      </c>
    </row>
    <row r="28" spans="1:19" ht="25.5" x14ac:dyDescent="0.25">
      <c r="A28" s="101" t="s">
        <v>174</v>
      </c>
      <c r="B28" s="46" t="str">
        <f>IFERROR(INDEX('Ввод информации'!$F$8:$F$198,MATCH('Сводный перечень'!A28,'Ввод информации'!$E$8:$E$198,0)),"")</f>
        <v>12000 куб.м./сут.</v>
      </c>
      <c r="C28" s="46" t="str">
        <f>IFERROR(INDEX('Ввод информации'!$G$8:$G$198,MATCH('Сводный перечень'!A28,'Ввод информации'!$E$8:$E$198,0)),"")</f>
        <v>2014-2019 (ПИР);
2019-2021 (СМР)</v>
      </c>
      <c r="D28" s="101" t="s">
        <v>174</v>
      </c>
      <c r="E28" s="103">
        <v>385059.9</v>
      </c>
      <c r="F28" s="105">
        <v>126330.6</v>
      </c>
      <c r="G28" s="105">
        <v>207548.4</v>
      </c>
      <c r="H28" s="105">
        <v>51180.9</v>
      </c>
      <c r="I28" s="105">
        <v>0</v>
      </c>
      <c r="J28" s="105">
        <v>0</v>
      </c>
      <c r="K28" s="105">
        <v>0</v>
      </c>
      <c r="L28" s="105">
        <v>0</v>
      </c>
      <c r="M28" s="105">
        <v>0</v>
      </c>
      <c r="N28" s="105">
        <v>0</v>
      </c>
      <c r="O28" s="105">
        <v>0</v>
      </c>
      <c r="P28" s="105">
        <v>0</v>
      </c>
      <c r="Q28" s="105">
        <v>0</v>
      </c>
      <c r="R28" s="105">
        <v>0</v>
      </c>
      <c r="S28" s="105">
        <v>0</v>
      </c>
    </row>
    <row r="29" spans="1:19" ht="60" x14ac:dyDescent="0.25">
      <c r="A29" s="101" t="s">
        <v>177</v>
      </c>
      <c r="B29" s="46" t="str">
        <f>IFERROR(INDEX('Ввод информации'!$F$8:$F$198,MATCH('Сводный перечень'!A29,'Ввод информации'!$E$8:$E$198,0)),"")</f>
        <v>2000 куб.м/сут</v>
      </c>
      <c r="C29" s="46" t="str">
        <f>IFERROR(INDEX('Ввод информации'!$G$8:$G$198,MATCH('Сводный перечень'!A29,'Ввод информации'!$E$8:$E$198,0)),"")</f>
        <v>2020 (ПИР);
2021-2024 (СМР)</v>
      </c>
      <c r="D29" s="101" t="s">
        <v>177</v>
      </c>
      <c r="E29" s="103">
        <v>6235.1</v>
      </c>
      <c r="F29" s="105">
        <v>0</v>
      </c>
      <c r="G29" s="105">
        <v>5923.3</v>
      </c>
      <c r="H29" s="105">
        <v>311.8</v>
      </c>
      <c r="I29" s="105">
        <v>0</v>
      </c>
      <c r="J29" s="105">
        <v>47544.5</v>
      </c>
      <c r="K29" s="105">
        <v>0</v>
      </c>
      <c r="L29" s="105">
        <v>45167.3</v>
      </c>
      <c r="M29" s="105">
        <v>2377.1999999999998</v>
      </c>
      <c r="N29" s="105">
        <v>0</v>
      </c>
      <c r="O29" s="105">
        <v>119587.29999999999</v>
      </c>
      <c r="P29" s="105">
        <v>0</v>
      </c>
      <c r="Q29" s="105">
        <v>113607.9</v>
      </c>
      <c r="R29" s="105">
        <v>5979.4</v>
      </c>
      <c r="S29" s="105">
        <v>0</v>
      </c>
    </row>
    <row r="30" spans="1:19" ht="30" x14ac:dyDescent="0.25">
      <c r="A30" s="101" t="s">
        <v>178</v>
      </c>
      <c r="B30" s="46" t="str">
        <f>IFERROR(INDEX('Ввод информации'!$F$8:$F$198,MATCH('Сводный перечень'!A30,'Ввод информации'!$E$8:$E$198,0)),"")</f>
        <v>6 МВт</v>
      </c>
      <c r="C30" s="46" t="str">
        <f>IFERROR(INDEX('Ввод информации'!$G$8:$G$198,MATCH('Сводный перечень'!A30,'Ввод информации'!$E$8:$E$198,0)),"")</f>
        <v>2020 (ПИР);
2021-2022 (СМР)</v>
      </c>
      <c r="D30" s="101" t="s">
        <v>178</v>
      </c>
      <c r="E30" s="103">
        <v>4465.4000000000005</v>
      </c>
      <c r="F30" s="105">
        <v>0</v>
      </c>
      <c r="G30" s="105">
        <v>4242.1000000000004</v>
      </c>
      <c r="H30" s="105">
        <v>223.3</v>
      </c>
      <c r="I30" s="105">
        <v>0</v>
      </c>
      <c r="J30" s="105">
        <v>49950</v>
      </c>
      <c r="K30" s="105">
        <v>0</v>
      </c>
      <c r="L30" s="105">
        <v>47452.5</v>
      </c>
      <c r="M30" s="105">
        <v>2497.5</v>
      </c>
      <c r="N30" s="105">
        <v>0</v>
      </c>
      <c r="O30" s="105">
        <v>0</v>
      </c>
      <c r="P30" s="105">
        <v>0</v>
      </c>
      <c r="Q30" s="105">
        <v>0</v>
      </c>
      <c r="R30" s="105">
        <v>0</v>
      </c>
      <c r="S30" s="105">
        <v>0</v>
      </c>
    </row>
    <row r="31" spans="1:19" ht="60" x14ac:dyDescent="0.25">
      <c r="A31" s="101" t="s">
        <v>179</v>
      </c>
      <c r="B31" s="46" t="str">
        <f>IFERROR(INDEX('Ввод информации'!$F$8:$F$198,MATCH('Сводный перечень'!A31,'Ввод информации'!$E$8:$E$198,0)),"")</f>
        <v>18 МВт</v>
      </c>
      <c r="C31" s="46" t="str">
        <f>IFERROR(INDEX('Ввод информации'!$G$8:$G$198,MATCH('Сводный перечень'!A31,'Ввод информации'!$E$8:$E$198,0)),"")</f>
        <v>2020 (ПИР);
2021-2024 (СМР)</v>
      </c>
      <c r="D31" s="101" t="s">
        <v>179</v>
      </c>
      <c r="E31" s="103">
        <v>6880</v>
      </c>
      <c r="F31" s="105">
        <v>0</v>
      </c>
      <c r="G31" s="105">
        <v>6536</v>
      </c>
      <c r="H31" s="105">
        <v>344</v>
      </c>
      <c r="I31" s="105">
        <v>0</v>
      </c>
      <c r="J31" s="105">
        <v>84026.8</v>
      </c>
      <c r="K31" s="105">
        <v>0</v>
      </c>
      <c r="L31" s="105">
        <v>79825.5</v>
      </c>
      <c r="M31" s="105">
        <v>4201.3</v>
      </c>
      <c r="N31" s="105">
        <v>0</v>
      </c>
      <c r="O31" s="105">
        <v>116515.90000000001</v>
      </c>
      <c r="P31" s="105">
        <v>0</v>
      </c>
      <c r="Q31" s="105">
        <v>110690.1</v>
      </c>
      <c r="R31" s="105">
        <v>5825.8</v>
      </c>
      <c r="S31" s="105">
        <v>0</v>
      </c>
    </row>
    <row r="32" spans="1:19" ht="45" x14ac:dyDescent="0.25">
      <c r="A32" s="101" t="s">
        <v>175</v>
      </c>
      <c r="B32" s="46" t="str">
        <f>IFERROR(INDEX('Ввод информации'!$F$8:$F$198,MATCH('Сводный перечень'!A32,'Ввод информации'!$E$8:$E$198,0)),"")</f>
        <v>200 куб.м./сут.</v>
      </c>
      <c r="C32" s="46" t="str">
        <f>IFERROR(INDEX('Ввод информации'!$G$8:$G$198,MATCH('Сводный перечень'!A32,'Ввод информации'!$E$8:$E$198,0)),"")</f>
        <v>2014-2016, 2020 
(ПИР);   
2021-2022 (СМР)</v>
      </c>
      <c r="D32" s="101" t="s">
        <v>175</v>
      </c>
      <c r="E32" s="103">
        <v>57752.5</v>
      </c>
      <c r="F32" s="105">
        <v>0</v>
      </c>
      <c r="G32" s="105">
        <v>54864.9</v>
      </c>
      <c r="H32" s="105">
        <v>2887.6</v>
      </c>
      <c r="I32" s="105">
        <v>0</v>
      </c>
      <c r="J32" s="105">
        <v>62431.4</v>
      </c>
      <c r="K32" s="105">
        <v>0</v>
      </c>
      <c r="L32" s="105">
        <v>59309.8</v>
      </c>
      <c r="M32" s="105">
        <v>3121.6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  <c r="S32" s="105">
        <v>0</v>
      </c>
    </row>
    <row r="33" spans="1:19" ht="45" x14ac:dyDescent="0.25">
      <c r="A33" s="101" t="s">
        <v>331</v>
      </c>
      <c r="B33" s="46" t="str">
        <f>IFERROR(INDEX('Ввод информации'!$F$8:$F$198,MATCH('Сводный перечень'!A33,'Ввод информации'!$E$8:$E$198,0)),"")</f>
        <v>20000 куб.м./ сут</v>
      </c>
      <c r="C33" s="46" t="str">
        <f>IFERROR(INDEX('Ввод информации'!$G$8:$G$198,MATCH('Сводный перечень'!A33,'Ввод информации'!$E$8:$E$198,0)),"")</f>
        <v>2020 (ПИР);
2021-2022 (СМР)</v>
      </c>
      <c r="D33" s="101" t="s">
        <v>331</v>
      </c>
      <c r="E33" s="103">
        <v>277487.10000000003</v>
      </c>
      <c r="F33" s="105">
        <v>0</v>
      </c>
      <c r="G33" s="105">
        <v>263612.7</v>
      </c>
      <c r="H33" s="105">
        <v>13874.4</v>
      </c>
      <c r="I33" s="105">
        <v>0</v>
      </c>
      <c r="J33" s="105">
        <v>222512.90000000002</v>
      </c>
      <c r="K33" s="105">
        <v>84080.6</v>
      </c>
      <c r="L33" s="105">
        <v>131510.70000000001</v>
      </c>
      <c r="M33" s="105">
        <v>6921.6</v>
      </c>
      <c r="N33" s="105">
        <v>0</v>
      </c>
      <c r="O33" s="105">
        <v>0</v>
      </c>
      <c r="P33" s="105">
        <v>0</v>
      </c>
      <c r="Q33" s="105">
        <v>0</v>
      </c>
      <c r="R33" s="105">
        <v>0</v>
      </c>
      <c r="S33" s="105">
        <v>0</v>
      </c>
    </row>
    <row r="34" spans="1:19" ht="60" x14ac:dyDescent="0.25">
      <c r="A34" s="101" t="s">
        <v>332</v>
      </c>
      <c r="B34" s="46" t="str">
        <f>IFERROR(INDEX('Ввод информации'!$F$8:$F$198,MATCH('Сводный перечень'!A34,'Ввод информации'!$E$8:$E$198,0)),"")</f>
        <v>20000 куб.м./ сут</v>
      </c>
      <c r="C34" s="46" t="str">
        <f>IFERROR(INDEX('Ввод информации'!$G$8:$G$198,MATCH('Сводный перечень'!A34,'Ввод информации'!$E$8:$E$198,0)),"")</f>
        <v>2021-2022 (ПИР);
2019-2021, 2023-2024
(СМР)</v>
      </c>
      <c r="D34" s="101" t="s">
        <v>332</v>
      </c>
      <c r="E34" s="103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5">
        <v>0</v>
      </c>
      <c r="M34" s="105">
        <v>0</v>
      </c>
      <c r="N34" s="105">
        <v>0</v>
      </c>
      <c r="O34" s="105">
        <v>756634.6</v>
      </c>
      <c r="P34" s="105">
        <v>174869.9</v>
      </c>
      <c r="Q34" s="105">
        <v>552676.5</v>
      </c>
      <c r="R34" s="105">
        <v>29088.2</v>
      </c>
      <c r="S34" s="105">
        <v>0</v>
      </c>
    </row>
    <row r="35" spans="1:19" ht="45" x14ac:dyDescent="0.25">
      <c r="A35" s="108" t="s">
        <v>276</v>
      </c>
      <c r="B35" s="46" t="str">
        <f>IFERROR(INDEX('Ввод информации'!$F$8:$F$198,MATCH('Сводный перечень'!A35,'Ввод информации'!$E$8:$E$198,0)),"")</f>
        <v/>
      </c>
      <c r="C35" s="46" t="str">
        <f>IFERROR(INDEX('Ввод информации'!$G$8:$G$198,MATCH('Сводный перечень'!A35,'Ввод информации'!$E$8:$E$198,0)),"")</f>
        <v/>
      </c>
      <c r="D35" s="44" t="s">
        <v>276</v>
      </c>
      <c r="E35" s="103">
        <v>278033.60000000003</v>
      </c>
      <c r="F35" s="105">
        <v>0</v>
      </c>
      <c r="G35" s="105">
        <v>264131.90000000002</v>
      </c>
      <c r="H35" s="105">
        <v>13901.7</v>
      </c>
      <c r="I35" s="105">
        <v>0</v>
      </c>
      <c r="J35" s="105">
        <v>0</v>
      </c>
      <c r="K35" s="105">
        <v>0</v>
      </c>
      <c r="L35" s="105">
        <v>0</v>
      </c>
      <c r="M35" s="105">
        <v>0</v>
      </c>
      <c r="N35" s="105">
        <v>0</v>
      </c>
      <c r="O35" s="105">
        <v>0</v>
      </c>
      <c r="P35" s="105">
        <v>0</v>
      </c>
      <c r="Q35" s="105">
        <v>0</v>
      </c>
      <c r="R35" s="105">
        <v>0</v>
      </c>
      <c r="S35" s="105">
        <v>0</v>
      </c>
    </row>
    <row r="36" spans="1:19" x14ac:dyDescent="0.25">
      <c r="A36" s="63" t="s">
        <v>15</v>
      </c>
      <c r="B36" s="46" t="str">
        <f>IFERROR(INDEX('Ввод информации'!$F$8:$F$198,MATCH('Сводный перечень'!A36,'Ввод информации'!$E$8:$E$198,0)),"")</f>
        <v/>
      </c>
      <c r="C36" s="46" t="str">
        <f>IFERROR(INDEX('Ввод информации'!$G$8:$G$198,MATCH('Сводный перечень'!A36,'Ввод информации'!$E$8:$E$198,0)),"")</f>
        <v/>
      </c>
      <c r="D36" s="57" t="s">
        <v>15</v>
      </c>
      <c r="E36" s="103">
        <v>278033.60000000003</v>
      </c>
      <c r="F36" s="105">
        <v>0</v>
      </c>
      <c r="G36" s="105">
        <v>264131.90000000002</v>
      </c>
      <c r="H36" s="105">
        <v>13901.7</v>
      </c>
      <c r="I36" s="105">
        <v>0</v>
      </c>
      <c r="J36" s="105">
        <v>0</v>
      </c>
      <c r="K36" s="105">
        <v>0</v>
      </c>
      <c r="L36" s="105">
        <v>0</v>
      </c>
      <c r="M36" s="105">
        <v>0</v>
      </c>
      <c r="N36" s="105">
        <v>0</v>
      </c>
      <c r="O36" s="105">
        <v>0</v>
      </c>
      <c r="P36" s="105">
        <v>0</v>
      </c>
      <c r="Q36" s="105">
        <v>0</v>
      </c>
      <c r="R36" s="105">
        <v>0</v>
      </c>
      <c r="S36" s="105">
        <v>0</v>
      </c>
    </row>
    <row r="37" spans="1:19" ht="63.75" x14ac:dyDescent="0.25">
      <c r="A37" s="58" t="s">
        <v>24</v>
      </c>
      <c r="B37" s="46" t="str">
        <f>IFERROR(INDEX('Ввод информации'!$F$8:$F$198,MATCH('Сводный перечень'!A37,'Ввод информации'!$E$8:$E$198,0)),"")</f>
        <v>300/40000/100/3176,41 мест/томов книжного фонда/уч./кв.м</v>
      </c>
      <c r="C37" s="46" t="str">
        <f>IFERROR(INDEX('Ввод информации'!$G$8:$G$198,MATCH('Сводный перечень'!A37,'Ввод информации'!$E$8:$E$198,0)),"")</f>
        <v>2014-2015, 2019
(ПИР);
2020-2021 (СМР)</v>
      </c>
      <c r="D37" s="58" t="s">
        <v>24</v>
      </c>
      <c r="E37" s="103">
        <v>278033.60000000003</v>
      </c>
      <c r="F37" s="105">
        <v>0</v>
      </c>
      <c r="G37" s="105">
        <v>264131.90000000002</v>
      </c>
      <c r="H37" s="105">
        <v>13901.7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5">
        <v>0</v>
      </c>
      <c r="Q37" s="105">
        <v>0</v>
      </c>
      <c r="R37" s="105">
        <v>0</v>
      </c>
      <c r="S37" s="105">
        <v>0</v>
      </c>
    </row>
    <row r="38" spans="1:19" ht="45" x14ac:dyDescent="0.25">
      <c r="A38" s="108" t="s">
        <v>275</v>
      </c>
      <c r="B38" s="46" t="str">
        <f>IFERROR(INDEX('Ввод информации'!$F$8:$F$198,MATCH('Сводный перечень'!A38,'Ввод информации'!$E$8:$E$198,0)),"")</f>
        <v/>
      </c>
      <c r="C38" s="46" t="str">
        <f>IFERROR(INDEX('Ввод информации'!$G$8:$G$198,MATCH('Сводный перечень'!A38,'Ввод информации'!$E$8:$E$198,0)),"")</f>
        <v/>
      </c>
      <c r="D38" s="44" t="s">
        <v>275</v>
      </c>
      <c r="E38" s="103">
        <v>6688807.5999999987</v>
      </c>
      <c r="F38" s="105">
        <v>454209.3</v>
      </c>
      <c r="G38" s="105">
        <v>5703758.2000000002</v>
      </c>
      <c r="H38" s="105">
        <v>530840.1</v>
      </c>
      <c r="I38" s="105">
        <v>0</v>
      </c>
      <c r="J38" s="105">
        <v>4534101.3999999994</v>
      </c>
      <c r="K38" s="105">
        <v>105073.7</v>
      </c>
      <c r="L38" s="105">
        <v>4036429.4999999995</v>
      </c>
      <c r="M38" s="105">
        <v>392598.2</v>
      </c>
      <c r="N38" s="105">
        <v>0</v>
      </c>
      <c r="O38" s="105">
        <v>3498591.0000000005</v>
      </c>
      <c r="P38" s="105">
        <v>0</v>
      </c>
      <c r="Q38" s="105">
        <v>3133628.2</v>
      </c>
      <c r="R38" s="105">
        <v>364962.79999999993</v>
      </c>
      <c r="S38" s="105">
        <v>0</v>
      </c>
    </row>
    <row r="39" spans="1:19" x14ac:dyDescent="0.25">
      <c r="A39" s="63" t="s">
        <v>18</v>
      </c>
      <c r="B39" s="46" t="str">
        <f>IFERROR(INDEX('Ввод информации'!$F$8:$F$198,MATCH('Сводный перечень'!A39,'Ввод информации'!$E$8:$E$198,0)),"")</f>
        <v/>
      </c>
      <c r="C39" s="46" t="str">
        <f>IFERROR(INDEX('Ввод информации'!$G$8:$G$198,MATCH('Сводный перечень'!A39,'Ввод информации'!$E$8:$E$198,0)),"")</f>
        <v/>
      </c>
      <c r="D39" s="57" t="s">
        <v>18</v>
      </c>
      <c r="E39" s="103">
        <v>2518777.2999999998</v>
      </c>
      <c r="F39" s="105">
        <v>0</v>
      </c>
      <c r="G39" s="105">
        <v>2259029.2000000002</v>
      </c>
      <c r="H39" s="105">
        <v>259748.1</v>
      </c>
      <c r="I39" s="105">
        <v>0</v>
      </c>
      <c r="J39" s="105">
        <v>2824943.3</v>
      </c>
      <c r="K39" s="105">
        <v>0</v>
      </c>
      <c r="L39" s="105">
        <v>2527495.1</v>
      </c>
      <c r="M39" s="105">
        <v>297448.2</v>
      </c>
      <c r="N39" s="105">
        <v>0</v>
      </c>
      <c r="O39" s="105">
        <v>3139431.9000000004</v>
      </c>
      <c r="P39" s="105">
        <v>0</v>
      </c>
      <c r="Q39" s="105">
        <v>2810385</v>
      </c>
      <c r="R39" s="105">
        <v>329046.89999999997</v>
      </c>
      <c r="S39" s="105">
        <v>0</v>
      </c>
    </row>
    <row r="40" spans="1:19" ht="75" x14ac:dyDescent="0.25">
      <c r="A40" s="58" t="s">
        <v>137</v>
      </c>
      <c r="B40" s="46" t="str">
        <f>IFERROR(INDEX('Ввод информации'!$F$8:$F$198,MATCH('Сводный перечень'!A40,'Ввод информации'!$E$8:$E$198,0)),"")</f>
        <v>1125 учащ.</v>
      </c>
      <c r="C40" s="46" t="str">
        <f>IFERROR(INDEX('Ввод информации'!$G$8:$G$198,MATCH('Сводный перечень'!A40,'Ввод информации'!$E$8:$E$198,0)),"")</f>
        <v>2021-2022 (ПИР);
2022-2025 (СМР)</v>
      </c>
      <c r="D40" s="58" t="s">
        <v>137</v>
      </c>
      <c r="E40" s="103">
        <v>183567</v>
      </c>
      <c r="F40" s="105">
        <v>0</v>
      </c>
      <c r="G40" s="105">
        <v>165210.4</v>
      </c>
      <c r="H40" s="105">
        <v>18356.599999999999</v>
      </c>
      <c r="I40" s="105">
        <v>0</v>
      </c>
      <c r="J40" s="105">
        <v>80532.399999999994</v>
      </c>
      <c r="K40" s="105">
        <v>0</v>
      </c>
      <c r="L40" s="105">
        <v>72479.199999999997</v>
      </c>
      <c r="M40" s="105">
        <v>8053.2</v>
      </c>
      <c r="N40" s="105">
        <v>0</v>
      </c>
      <c r="O40" s="105">
        <v>80532.399999999994</v>
      </c>
      <c r="P40" s="105">
        <v>0</v>
      </c>
      <c r="Q40" s="105">
        <v>72479.199999999997</v>
      </c>
      <c r="R40" s="105">
        <v>8053.2</v>
      </c>
      <c r="S40" s="105">
        <v>0</v>
      </c>
    </row>
    <row r="41" spans="1:19" ht="75" x14ac:dyDescent="0.25">
      <c r="A41" s="101" t="s">
        <v>138</v>
      </c>
      <c r="B41" s="46" t="str">
        <f>IFERROR(INDEX('Ввод информации'!$F$8:$F$198,MATCH('Сводный перечень'!A41,'Ввод информации'!$E$8:$E$198,0)),"")</f>
        <v>1125 учащ.</v>
      </c>
      <c r="C41" s="46" t="str">
        <f>IFERROR(INDEX('Ввод информации'!$G$8:$G$198,MATCH('Сводный перечень'!A41,'Ввод информации'!$E$8:$E$198,0)),"")</f>
        <v>2019 (ПИР);
2021-2022 (СМР)</v>
      </c>
      <c r="D41" s="101" t="s">
        <v>138</v>
      </c>
      <c r="E41" s="103">
        <v>190400.3</v>
      </c>
      <c r="F41" s="105">
        <v>0</v>
      </c>
      <c r="G41" s="105">
        <v>171360.3</v>
      </c>
      <c r="H41" s="105">
        <v>19040</v>
      </c>
      <c r="I41" s="105">
        <v>0</v>
      </c>
      <c r="J41" s="105">
        <v>217055</v>
      </c>
      <c r="K41" s="105">
        <v>0</v>
      </c>
      <c r="L41" s="105">
        <v>195349.5</v>
      </c>
      <c r="M41" s="105">
        <v>21705.5</v>
      </c>
      <c r="N41" s="105">
        <v>0</v>
      </c>
      <c r="O41" s="105">
        <v>218691.4</v>
      </c>
      <c r="P41" s="105">
        <v>0</v>
      </c>
      <c r="Q41" s="105">
        <v>196822.3</v>
      </c>
      <c r="R41" s="105">
        <v>21869.1</v>
      </c>
      <c r="S41" s="105">
        <v>0</v>
      </c>
    </row>
    <row r="42" spans="1:19" ht="45" x14ac:dyDescent="0.25">
      <c r="A42" s="101" t="s">
        <v>145</v>
      </c>
      <c r="B42" s="46" t="str">
        <f>IFERROR(INDEX('Ввод информации'!$F$8:$F$198,MATCH('Сводный перечень'!A42,'Ввод информации'!$E$8:$E$198,0)),"")</f>
        <v>550 учащ.</v>
      </c>
      <c r="C42" s="46" t="str">
        <f>IFERROR(INDEX('Ввод информации'!$G$8:$G$198,MATCH('Сводный перечень'!A42,'Ввод информации'!$E$8:$E$198,0)),"")</f>
        <v>2019 (ПИР);
2020-2022 (СМР)</v>
      </c>
      <c r="D42" s="101" t="s">
        <v>145</v>
      </c>
      <c r="E42" s="103">
        <v>93672.3</v>
      </c>
      <c r="F42" s="105">
        <v>0</v>
      </c>
      <c r="G42" s="105">
        <v>84305.1</v>
      </c>
      <c r="H42" s="105">
        <v>9367.2000000000007</v>
      </c>
      <c r="I42" s="105">
        <v>0</v>
      </c>
      <c r="J42" s="105">
        <v>133482.20000000001</v>
      </c>
      <c r="K42" s="105">
        <v>0</v>
      </c>
      <c r="L42" s="105">
        <v>120134</v>
      </c>
      <c r="M42" s="105">
        <v>13348.2</v>
      </c>
      <c r="N42" s="105">
        <v>0</v>
      </c>
      <c r="O42" s="105">
        <v>179318.09999999998</v>
      </c>
      <c r="P42" s="105">
        <v>0</v>
      </c>
      <c r="Q42" s="105">
        <v>161386.29999999999</v>
      </c>
      <c r="R42" s="105">
        <v>17931.8</v>
      </c>
      <c r="S42" s="105">
        <v>0</v>
      </c>
    </row>
    <row r="43" spans="1:19" ht="90" x14ac:dyDescent="0.25">
      <c r="A43" s="101" t="s">
        <v>146</v>
      </c>
      <c r="B43" s="46" t="str">
        <f>IFERROR(INDEX('Ввод информации'!$F$8:$F$198,MATCH('Сводный перечень'!A43,'Ввод информации'!$E$8:$E$198,0)),"")</f>
        <v>1600 учащ.</v>
      </c>
      <c r="C43" s="46" t="str">
        <f>IFERROR(INDEX('Ввод информации'!$G$8:$G$198,MATCH('Сводный перечень'!A43,'Ввод информации'!$E$8:$E$198,0)),"")</f>
        <v>2020 (ПИР);
2021-2022 (СМР)</v>
      </c>
      <c r="D43" s="101" t="s">
        <v>146</v>
      </c>
      <c r="E43" s="103">
        <v>214466.90000000002</v>
      </c>
      <c r="F43" s="105">
        <v>0</v>
      </c>
      <c r="G43" s="105">
        <v>193020.2</v>
      </c>
      <c r="H43" s="105">
        <v>21446.7</v>
      </c>
      <c r="I43" s="105">
        <v>0</v>
      </c>
      <c r="J43" s="105">
        <v>214466.90000000002</v>
      </c>
      <c r="K43" s="105">
        <v>0</v>
      </c>
      <c r="L43" s="105">
        <v>193020.2</v>
      </c>
      <c r="M43" s="105">
        <v>21446.7</v>
      </c>
      <c r="N43" s="105">
        <v>0</v>
      </c>
      <c r="O43" s="105">
        <v>305615.3</v>
      </c>
      <c r="P43" s="105">
        <v>0</v>
      </c>
      <c r="Q43" s="105">
        <v>275053.8</v>
      </c>
      <c r="R43" s="105">
        <v>30561.5</v>
      </c>
      <c r="S43" s="105">
        <v>0</v>
      </c>
    </row>
    <row r="44" spans="1:19" ht="90" x14ac:dyDescent="0.25">
      <c r="A44" s="101" t="s">
        <v>136</v>
      </c>
      <c r="B44" s="46" t="str">
        <f>IFERROR(INDEX('Ввод информации'!$F$8:$F$198,MATCH('Сводный перечень'!A44,'Ввод информации'!$E$8:$E$198,0)),"")</f>
        <v>1125 учащ.</v>
      </c>
      <c r="C44" s="46" t="str">
        <f>IFERROR(INDEX('Ввод информации'!$G$8:$G$198,MATCH('Сводный перечень'!A44,'Ввод информации'!$E$8:$E$198,0)),"")</f>
        <v>2019 (ПИР);
2021-2022 (СМР)</v>
      </c>
      <c r="D44" s="101" t="s">
        <v>136</v>
      </c>
      <c r="E44" s="103">
        <v>145158.19999999998</v>
      </c>
      <c r="F44" s="105">
        <v>0</v>
      </c>
      <c r="G44" s="105">
        <v>130642.4</v>
      </c>
      <c r="H44" s="105">
        <v>14515.8</v>
      </c>
      <c r="I44" s="105">
        <v>0</v>
      </c>
      <c r="J44" s="105">
        <v>145158.19999999998</v>
      </c>
      <c r="K44" s="105">
        <v>0</v>
      </c>
      <c r="L44" s="105">
        <v>130642.4</v>
      </c>
      <c r="M44" s="105">
        <v>14515.8</v>
      </c>
      <c r="N44" s="105">
        <v>0</v>
      </c>
      <c r="O44" s="105">
        <v>206849.4</v>
      </c>
      <c r="P44" s="105">
        <v>0</v>
      </c>
      <c r="Q44" s="105">
        <v>186164.5</v>
      </c>
      <c r="R44" s="105">
        <v>20684.900000000001</v>
      </c>
      <c r="S44" s="105">
        <v>0</v>
      </c>
    </row>
    <row r="45" spans="1:19" ht="60" x14ac:dyDescent="0.25">
      <c r="A45" s="101" t="s">
        <v>142</v>
      </c>
      <c r="B45" s="46" t="str">
        <f>IFERROR(INDEX('Ввод информации'!$F$8:$F$198,MATCH('Сводный перечень'!A45,'Ввод информации'!$E$8:$E$198,0)),"")</f>
        <v>1500 учащ.</v>
      </c>
      <c r="C45" s="46" t="str">
        <f>IFERROR(INDEX('Ввод информации'!$G$8:$G$198,MATCH('Сводный перечень'!A45,'Ввод информации'!$E$8:$E$198,0)),"")</f>
        <v>2020 (ПИР);
2021-2022 (СМР)</v>
      </c>
      <c r="D45" s="101" t="s">
        <v>142</v>
      </c>
      <c r="E45" s="103">
        <v>195206.6</v>
      </c>
      <c r="F45" s="105">
        <v>0</v>
      </c>
      <c r="G45" s="105">
        <v>175685.9</v>
      </c>
      <c r="H45" s="105">
        <v>19520.7</v>
      </c>
      <c r="I45" s="105">
        <v>0</v>
      </c>
      <c r="J45" s="105">
        <v>195206.6</v>
      </c>
      <c r="K45" s="105">
        <v>0</v>
      </c>
      <c r="L45" s="105">
        <v>175685.9</v>
      </c>
      <c r="M45" s="105">
        <v>19520.7</v>
      </c>
      <c r="N45" s="105">
        <v>0</v>
      </c>
      <c r="O45" s="105">
        <v>278140</v>
      </c>
      <c r="P45" s="105">
        <v>0</v>
      </c>
      <c r="Q45" s="105">
        <v>250326</v>
      </c>
      <c r="R45" s="105">
        <v>27814</v>
      </c>
      <c r="S45" s="105">
        <v>0</v>
      </c>
    </row>
    <row r="46" spans="1:19" ht="60" x14ac:dyDescent="0.25">
      <c r="A46" s="101" t="s">
        <v>143</v>
      </c>
      <c r="B46" s="46" t="str">
        <f>IFERROR(INDEX('Ввод информации'!$F$8:$F$198,MATCH('Сводный перечень'!A46,'Ввод информации'!$E$8:$E$198,0)),"")</f>
        <v>1500 учащ.</v>
      </c>
      <c r="C46" s="46" t="str">
        <f>IFERROR(INDEX('Ввод информации'!$G$8:$G$198,MATCH('Сводный перечень'!A46,'Ввод информации'!$E$8:$E$198,0)),"")</f>
        <v>2020 (ПИР);
2021-2022 (СМР)</v>
      </c>
      <c r="D46" s="101" t="s">
        <v>143</v>
      </c>
      <c r="E46" s="103">
        <v>195206.6</v>
      </c>
      <c r="F46" s="105">
        <v>0</v>
      </c>
      <c r="G46" s="105">
        <v>175685.9</v>
      </c>
      <c r="H46" s="105">
        <v>19520.7</v>
      </c>
      <c r="I46" s="105">
        <v>0</v>
      </c>
      <c r="J46" s="105">
        <v>195206.6</v>
      </c>
      <c r="K46" s="105">
        <v>0</v>
      </c>
      <c r="L46" s="105">
        <v>175685.9</v>
      </c>
      <c r="M46" s="105">
        <v>19520.7</v>
      </c>
      <c r="N46" s="105">
        <v>0</v>
      </c>
      <c r="O46" s="105">
        <v>278140</v>
      </c>
      <c r="P46" s="105">
        <v>0</v>
      </c>
      <c r="Q46" s="105">
        <v>250326</v>
      </c>
      <c r="R46" s="105">
        <v>27814</v>
      </c>
      <c r="S46" s="105">
        <v>0</v>
      </c>
    </row>
    <row r="47" spans="1:19" ht="60" x14ac:dyDescent="0.25">
      <c r="A47" s="101" t="s">
        <v>141</v>
      </c>
      <c r="B47" s="46" t="str">
        <f>IFERROR(INDEX('Ввод информации'!$F$8:$F$198,MATCH('Сводный перечень'!A47,'Ввод информации'!$E$8:$E$198,0)),"")</f>
        <v>1500 учащ.</v>
      </c>
      <c r="C47" s="46" t="str">
        <f>IFERROR(INDEX('Ввод информации'!$G$8:$G$198,MATCH('Сводный перечень'!A47,'Ввод информации'!$E$8:$E$198,0)),"")</f>
        <v>2020 (ПИР);
2021-2023 (СМР)</v>
      </c>
      <c r="D47" s="101" t="s">
        <v>141</v>
      </c>
      <c r="E47" s="103">
        <v>195206.6</v>
      </c>
      <c r="F47" s="105">
        <v>0</v>
      </c>
      <c r="G47" s="105">
        <v>175685.9</v>
      </c>
      <c r="H47" s="105">
        <v>19520.7</v>
      </c>
      <c r="I47" s="105">
        <v>0</v>
      </c>
      <c r="J47" s="105">
        <v>195206.6</v>
      </c>
      <c r="K47" s="105">
        <v>0</v>
      </c>
      <c r="L47" s="105">
        <v>175685.9</v>
      </c>
      <c r="M47" s="105">
        <v>19520.7</v>
      </c>
      <c r="N47" s="105">
        <v>0</v>
      </c>
      <c r="O47" s="105">
        <v>208625.7</v>
      </c>
      <c r="P47" s="105">
        <v>0</v>
      </c>
      <c r="Q47" s="105">
        <v>187763.1</v>
      </c>
      <c r="R47" s="105">
        <v>20862.599999999999</v>
      </c>
      <c r="S47" s="105">
        <v>0</v>
      </c>
    </row>
    <row r="48" spans="1:19" ht="60" x14ac:dyDescent="0.25">
      <c r="A48" s="101" t="s">
        <v>144</v>
      </c>
      <c r="B48" s="46" t="str">
        <f>IFERROR(INDEX('Ввод информации'!$F$8:$F$198,MATCH('Сводный перечень'!A48,'Ввод информации'!$E$8:$E$198,0)),"")</f>
        <v>1500 учащ.</v>
      </c>
      <c r="C48" s="46" t="str">
        <f>IFERROR(INDEX('Ввод информации'!$G$8:$G$198,MATCH('Сводный перечень'!A48,'Ввод информации'!$E$8:$E$198,0)),"")</f>
        <v>2020 (ПИР);
2021-2022 (СМР)</v>
      </c>
      <c r="D48" s="101" t="s">
        <v>144</v>
      </c>
      <c r="E48" s="103">
        <v>195206.6</v>
      </c>
      <c r="F48" s="105">
        <v>0</v>
      </c>
      <c r="G48" s="105">
        <v>175685.9</v>
      </c>
      <c r="H48" s="105">
        <v>19520.7</v>
      </c>
      <c r="I48" s="105">
        <v>0</v>
      </c>
      <c r="J48" s="105">
        <v>195206.6</v>
      </c>
      <c r="K48" s="105">
        <v>0</v>
      </c>
      <c r="L48" s="105">
        <v>175685.9</v>
      </c>
      <c r="M48" s="105">
        <v>19520.7</v>
      </c>
      <c r="N48" s="105">
        <v>0</v>
      </c>
      <c r="O48" s="105">
        <v>278169.3</v>
      </c>
      <c r="P48" s="105">
        <v>0</v>
      </c>
      <c r="Q48" s="105">
        <v>250352.4</v>
      </c>
      <c r="R48" s="105">
        <v>27816.9</v>
      </c>
      <c r="S48" s="105">
        <v>0</v>
      </c>
    </row>
    <row r="49" spans="1:19" ht="60" x14ac:dyDescent="0.25">
      <c r="A49" s="101" t="s">
        <v>135</v>
      </c>
      <c r="B49" s="46" t="str">
        <f>IFERROR(INDEX('Ввод информации'!$F$8:$F$198,MATCH('Сводный перечень'!A49,'Ввод информации'!$E$8:$E$198,0)),"")</f>
        <v>1100 учащ.</v>
      </c>
      <c r="C49" s="46" t="str">
        <f>IFERROR(INDEX('Ввод информации'!$G$8:$G$198,MATCH('Сводный перечень'!A49,'Ввод информации'!$E$8:$E$198,0)),"")</f>
        <v>2019 (ПИР);
2020-2021 (СМР)</v>
      </c>
      <c r="D49" s="101" t="s">
        <v>135</v>
      </c>
      <c r="E49" s="103">
        <v>131173.70000000001</v>
      </c>
      <c r="F49" s="105">
        <v>0</v>
      </c>
      <c r="G49" s="105">
        <v>114121.1</v>
      </c>
      <c r="H49" s="105">
        <v>17052.599999999999</v>
      </c>
      <c r="I49" s="105">
        <v>0</v>
      </c>
      <c r="J49" s="105">
        <v>249229.9</v>
      </c>
      <c r="K49" s="105">
        <v>0</v>
      </c>
      <c r="L49" s="105">
        <v>216830</v>
      </c>
      <c r="M49" s="105">
        <v>32399.9</v>
      </c>
      <c r="N49" s="105">
        <v>0</v>
      </c>
      <c r="O49" s="105">
        <v>251734.1</v>
      </c>
      <c r="P49" s="105">
        <v>0</v>
      </c>
      <c r="Q49" s="105">
        <v>219008.7</v>
      </c>
      <c r="R49" s="105">
        <v>32725.4</v>
      </c>
      <c r="S49" s="105">
        <v>0</v>
      </c>
    </row>
    <row r="50" spans="1:19" ht="60" x14ac:dyDescent="0.25">
      <c r="A50" s="101" t="s">
        <v>134</v>
      </c>
      <c r="B50" s="46" t="str">
        <f>IFERROR(INDEX('Ввод информации'!$F$8:$F$198,MATCH('Сводный перечень'!A50,'Ввод информации'!$E$8:$E$198,0)),"")</f>
        <v>1100 учащ.</v>
      </c>
      <c r="C50" s="46" t="str">
        <f>IFERROR(INDEX('Ввод информации'!$G$8:$G$198,MATCH('Сводный перечень'!A50,'Ввод информации'!$E$8:$E$198,0)),"")</f>
        <v>2019 (ПИР);
2020-2021 (СМР)</v>
      </c>
      <c r="D50" s="101" t="s">
        <v>134</v>
      </c>
      <c r="E50" s="103">
        <v>131173.70000000001</v>
      </c>
      <c r="F50" s="105">
        <v>0</v>
      </c>
      <c r="G50" s="105">
        <v>114121.1</v>
      </c>
      <c r="H50" s="105">
        <v>17052.599999999999</v>
      </c>
      <c r="I50" s="105">
        <v>0</v>
      </c>
      <c r="J50" s="105">
        <v>249229.9</v>
      </c>
      <c r="K50" s="105">
        <v>0</v>
      </c>
      <c r="L50" s="105">
        <v>216830</v>
      </c>
      <c r="M50" s="105">
        <v>32399.9</v>
      </c>
      <c r="N50" s="105">
        <v>0</v>
      </c>
      <c r="O50" s="105">
        <v>251734.1</v>
      </c>
      <c r="P50" s="105">
        <v>0</v>
      </c>
      <c r="Q50" s="105">
        <v>219008.7</v>
      </c>
      <c r="R50" s="105">
        <v>32725.4</v>
      </c>
      <c r="S50" s="105">
        <v>0</v>
      </c>
    </row>
    <row r="51" spans="1:19" ht="45" x14ac:dyDescent="0.25">
      <c r="A51" s="101" t="s">
        <v>140</v>
      </c>
      <c r="B51" s="46" t="str">
        <f>IFERROR(INDEX('Ввод информации'!$F$8:$F$198,MATCH('Сводный перечень'!A51,'Ввод информации'!$E$8:$E$198,0)),"")</f>
        <v>1056 учащ.</v>
      </c>
      <c r="C51" s="46" t="str">
        <f>IFERROR(INDEX('Ввод информации'!$G$8:$G$198,MATCH('Сводный перечень'!A51,'Ввод информации'!$E$8:$E$198,0)),"")</f>
        <v>2019 (ПИР);
2020-2021 (СМР)</v>
      </c>
      <c r="D51" s="101" t="s">
        <v>140</v>
      </c>
      <c r="E51" s="103">
        <v>217683.8</v>
      </c>
      <c r="F51" s="105">
        <v>0</v>
      </c>
      <c r="G51" s="105">
        <v>195915.5</v>
      </c>
      <c r="H51" s="105">
        <v>21768.3</v>
      </c>
      <c r="I51" s="105">
        <v>0</v>
      </c>
      <c r="J51" s="105">
        <v>286674</v>
      </c>
      <c r="K51" s="105">
        <v>0</v>
      </c>
      <c r="L51" s="105">
        <v>258006.6</v>
      </c>
      <c r="M51" s="105">
        <v>28667.4</v>
      </c>
      <c r="N51" s="105">
        <v>0</v>
      </c>
      <c r="O51" s="105">
        <v>246987.1</v>
      </c>
      <c r="P51" s="105">
        <v>0</v>
      </c>
      <c r="Q51" s="105">
        <v>222288.5</v>
      </c>
      <c r="R51" s="105">
        <v>24698.6</v>
      </c>
      <c r="S51" s="105">
        <v>0</v>
      </c>
    </row>
    <row r="52" spans="1:19" ht="45" x14ac:dyDescent="0.25">
      <c r="A52" s="101" t="s">
        <v>139</v>
      </c>
      <c r="B52" s="46" t="str">
        <f>IFERROR(INDEX('Ввод информации'!$F$8:$F$198,MATCH('Сводный перечень'!A52,'Ввод информации'!$E$8:$E$198,0)),"")</f>
        <v>1725 учащ.</v>
      </c>
      <c r="C52" s="46" t="str">
        <f>IFERROR(INDEX('Ввод информации'!$G$8:$G$198,MATCH('Сводный перечень'!A52,'Ввод информации'!$E$8:$E$198,0)),"")</f>
        <v>2019 (ПИР);
2020-2021 (СМР)</v>
      </c>
      <c r="D52" s="101" t="s">
        <v>139</v>
      </c>
      <c r="E52" s="103">
        <v>430655</v>
      </c>
      <c r="F52" s="105">
        <v>0</v>
      </c>
      <c r="G52" s="105">
        <v>387589.5</v>
      </c>
      <c r="H52" s="105">
        <v>43065.5</v>
      </c>
      <c r="I52" s="105">
        <v>0</v>
      </c>
      <c r="J52" s="105">
        <v>468288.39999999997</v>
      </c>
      <c r="K52" s="105">
        <v>0</v>
      </c>
      <c r="L52" s="105">
        <v>421459.6</v>
      </c>
      <c r="M52" s="105">
        <v>46828.800000000003</v>
      </c>
      <c r="N52" s="105">
        <v>0</v>
      </c>
      <c r="O52" s="105">
        <v>354895</v>
      </c>
      <c r="P52" s="105">
        <v>0</v>
      </c>
      <c r="Q52" s="105">
        <v>319405.5</v>
      </c>
      <c r="R52" s="105">
        <v>35489.5</v>
      </c>
      <c r="S52" s="105">
        <v>0</v>
      </c>
    </row>
    <row r="53" spans="1:19" ht="30" x14ac:dyDescent="0.25">
      <c r="A53" s="63" t="s">
        <v>207</v>
      </c>
      <c r="B53" s="46" t="str">
        <f>IFERROR(INDEX('Ввод информации'!$F$8:$F$198,MATCH('Сводный перечень'!A53,'Ввод информации'!$E$8:$E$198,0)),"")</f>
        <v/>
      </c>
      <c r="C53" s="46" t="str">
        <f>IFERROR(INDEX('Ввод информации'!$G$8:$G$198,MATCH('Сводный перечень'!A53,'Ввод информации'!$E$8:$E$198,0)),"")</f>
        <v/>
      </c>
      <c r="D53" s="57" t="s">
        <v>207</v>
      </c>
      <c r="E53" s="103">
        <v>1839007.2999999998</v>
      </c>
      <c r="F53" s="105">
        <v>454209.3</v>
      </c>
      <c r="G53" s="105">
        <v>1264454.8</v>
      </c>
      <c r="H53" s="105">
        <v>120343.2</v>
      </c>
      <c r="I53" s="105">
        <v>0</v>
      </c>
      <c r="J53" s="105">
        <v>245786.5</v>
      </c>
      <c r="K53" s="105">
        <v>105073.7</v>
      </c>
      <c r="L53" s="105">
        <v>128423.5</v>
      </c>
      <c r="M53" s="105">
        <v>12289.3</v>
      </c>
      <c r="N53" s="105">
        <v>0</v>
      </c>
      <c r="O53" s="105">
        <v>0</v>
      </c>
      <c r="P53" s="105">
        <v>0</v>
      </c>
      <c r="Q53" s="105">
        <v>0</v>
      </c>
      <c r="R53" s="105">
        <v>0</v>
      </c>
      <c r="S53" s="105">
        <v>0</v>
      </c>
    </row>
    <row r="54" spans="1:19" ht="45" x14ac:dyDescent="0.25">
      <c r="A54" s="58" t="s">
        <v>208</v>
      </c>
      <c r="B54" s="46" t="str">
        <f>IFERROR(INDEX('Ввод информации'!$F$8:$F$198,MATCH('Сводный перечень'!A54,'Ввод информации'!$E$8:$E$198,0)),"")</f>
        <v>200 мест</v>
      </c>
      <c r="C54" s="46" t="str">
        <f>IFERROR(INDEX('Ввод информации'!$G$8:$G$198,MATCH('Сводный перечень'!A54,'Ввод информации'!$E$8:$E$198,0)),"")</f>
        <v>2021
(приобретение)</v>
      </c>
      <c r="D54" s="58" t="s">
        <v>208</v>
      </c>
      <c r="E54" s="103">
        <v>339554.2</v>
      </c>
      <c r="F54" s="105">
        <v>125804.8</v>
      </c>
      <c r="G54" s="105">
        <v>196771.7</v>
      </c>
      <c r="H54" s="105">
        <v>16977.7</v>
      </c>
      <c r="I54" s="105">
        <v>0</v>
      </c>
      <c r="J54" s="105">
        <v>0</v>
      </c>
      <c r="K54" s="105">
        <v>0</v>
      </c>
      <c r="L54" s="105">
        <v>0</v>
      </c>
      <c r="M54" s="105">
        <v>0</v>
      </c>
      <c r="N54" s="105">
        <v>0</v>
      </c>
      <c r="O54" s="105">
        <v>0</v>
      </c>
      <c r="P54" s="105">
        <v>0</v>
      </c>
      <c r="Q54" s="105">
        <v>0</v>
      </c>
      <c r="R54" s="105">
        <v>0</v>
      </c>
      <c r="S54" s="105">
        <v>0</v>
      </c>
    </row>
    <row r="55" spans="1:19" ht="30" x14ac:dyDescent="0.25">
      <c r="A55" s="101" t="s">
        <v>209</v>
      </c>
      <c r="B55" s="46" t="str">
        <f>IFERROR(INDEX('Ввод информации'!$F$8:$F$198,MATCH('Сводный перечень'!A55,'Ввод информации'!$E$8:$E$198,0)),"")</f>
        <v>300 мест</v>
      </c>
      <c r="C55" s="46" t="str">
        <f>IFERROR(INDEX('Ввод информации'!$G$8:$G$198,MATCH('Сводный перечень'!A55,'Ввод информации'!$E$8:$E$198,0)),"")</f>
        <v>2021
(приобретение)</v>
      </c>
      <c r="D55" s="101" t="s">
        <v>209</v>
      </c>
      <c r="E55" s="103">
        <v>473213.79999999993</v>
      </c>
      <c r="F55" s="105">
        <v>52976.1</v>
      </c>
      <c r="G55" s="105">
        <v>382380.6</v>
      </c>
      <c r="H55" s="105">
        <v>37857.1</v>
      </c>
      <c r="I55" s="105">
        <v>0</v>
      </c>
      <c r="J55" s="105">
        <v>0</v>
      </c>
      <c r="K55" s="105">
        <v>0</v>
      </c>
      <c r="L55" s="105">
        <v>0</v>
      </c>
      <c r="M55" s="105">
        <v>0</v>
      </c>
      <c r="N55" s="105">
        <v>0</v>
      </c>
      <c r="O55" s="105">
        <v>0</v>
      </c>
      <c r="P55" s="105">
        <v>0</v>
      </c>
      <c r="Q55" s="105">
        <v>0</v>
      </c>
      <c r="R55" s="105">
        <v>0</v>
      </c>
      <c r="S55" s="105">
        <v>0</v>
      </c>
    </row>
    <row r="56" spans="1:19" ht="25.5" x14ac:dyDescent="0.25">
      <c r="A56" s="101" t="s">
        <v>210</v>
      </c>
      <c r="B56" s="46" t="str">
        <f>IFERROR(INDEX('Ввод информации'!$F$8:$F$198,MATCH('Сводный перечень'!A56,'Ввод информации'!$E$8:$E$198,0)),"")</f>
        <v>300 мест</v>
      </c>
      <c r="C56" s="46" t="str">
        <f>IFERROR(INDEX('Ввод информации'!$G$8:$G$198,MATCH('Сводный перечень'!A56,'Ввод информации'!$E$8:$E$198,0)),"")</f>
        <v>2021
(приобретение)</v>
      </c>
      <c r="D56" s="101" t="s">
        <v>210</v>
      </c>
      <c r="E56" s="103">
        <v>473213.79999999993</v>
      </c>
      <c r="F56" s="105">
        <v>169789.1</v>
      </c>
      <c r="G56" s="105">
        <v>265567.59999999998</v>
      </c>
      <c r="H56" s="105">
        <v>37857.1</v>
      </c>
      <c r="I56" s="105">
        <v>0</v>
      </c>
      <c r="J56" s="105">
        <v>0</v>
      </c>
      <c r="K56" s="105">
        <v>0</v>
      </c>
      <c r="L56" s="105">
        <v>0</v>
      </c>
      <c r="M56" s="105">
        <v>0</v>
      </c>
      <c r="N56" s="105">
        <v>0</v>
      </c>
      <c r="O56" s="105">
        <v>0</v>
      </c>
      <c r="P56" s="105">
        <v>0</v>
      </c>
      <c r="Q56" s="105">
        <v>0</v>
      </c>
      <c r="R56" s="105">
        <v>0</v>
      </c>
      <c r="S56" s="105">
        <v>0</v>
      </c>
    </row>
    <row r="57" spans="1:19" ht="45" x14ac:dyDescent="0.25">
      <c r="A57" s="101" t="s">
        <v>403</v>
      </c>
      <c r="B57" s="46" t="str">
        <f>IFERROR(INDEX('Ввод информации'!$F$8:$F$198,MATCH('Сводный перечень'!A57,'Ввод информации'!$E$8:$E$198,0)),"")</f>
        <v>120 мест</v>
      </c>
      <c r="C57" s="46" t="str">
        <f>IFERROR(INDEX('Ввод информации'!$G$8:$G$198,MATCH('Сводный перечень'!A57,'Ввод информации'!$E$8:$E$198,0)),"")</f>
        <v>2021 
приобретение</v>
      </c>
      <c r="D57" s="101" t="s">
        <v>403</v>
      </c>
      <c r="E57" s="103">
        <v>182361.30000000002</v>
      </c>
      <c r="F57" s="105">
        <v>0</v>
      </c>
      <c r="G57" s="105">
        <v>173243.2</v>
      </c>
      <c r="H57" s="105">
        <v>9118.1</v>
      </c>
      <c r="I57" s="105">
        <v>0</v>
      </c>
      <c r="J57" s="105">
        <v>0</v>
      </c>
      <c r="K57" s="105">
        <v>0</v>
      </c>
      <c r="L57" s="105">
        <v>0</v>
      </c>
      <c r="M57" s="105">
        <v>0</v>
      </c>
      <c r="N57" s="105">
        <v>0</v>
      </c>
      <c r="O57" s="105">
        <v>0</v>
      </c>
      <c r="P57" s="105">
        <v>0</v>
      </c>
      <c r="Q57" s="105">
        <v>0</v>
      </c>
      <c r="R57" s="105">
        <v>0</v>
      </c>
      <c r="S57" s="105">
        <v>0</v>
      </c>
    </row>
    <row r="58" spans="1:19" ht="75" x14ac:dyDescent="0.25">
      <c r="A58" s="101" t="s">
        <v>450</v>
      </c>
      <c r="B58" s="46" t="str">
        <f>IFERROR(INDEX('Ввод информации'!$F$8:$F$198,MATCH('Сводный перечень'!A58,'Ввод информации'!$E$8:$E$198,0)),"")</f>
        <v>900 учащ.</v>
      </c>
      <c r="C58" s="46" t="str">
        <f>IFERROR(INDEX('Ввод информации'!$G$8:$G$198,MATCH('Сводный перечень'!A58,'Ввод информации'!$E$8:$E$198,0)),"")</f>
        <v>2022
 (приобретение)</v>
      </c>
      <c r="D58" s="101" t="s">
        <v>450</v>
      </c>
      <c r="E58" s="103">
        <v>370664.2</v>
      </c>
      <c r="F58" s="105">
        <v>105639.3</v>
      </c>
      <c r="G58" s="105">
        <v>246491.7</v>
      </c>
      <c r="H58" s="105">
        <v>18533.2</v>
      </c>
      <c r="I58" s="105">
        <v>0</v>
      </c>
      <c r="J58" s="105">
        <v>245786.5</v>
      </c>
      <c r="K58" s="105">
        <v>105073.7</v>
      </c>
      <c r="L58" s="105">
        <v>128423.5</v>
      </c>
      <c r="M58" s="105">
        <v>12289.3</v>
      </c>
      <c r="N58" s="105">
        <v>0</v>
      </c>
      <c r="O58" s="105">
        <v>0</v>
      </c>
      <c r="P58" s="105">
        <v>0</v>
      </c>
      <c r="Q58" s="105">
        <v>0</v>
      </c>
      <c r="R58" s="105">
        <v>0</v>
      </c>
      <c r="S58" s="105">
        <v>0</v>
      </c>
    </row>
    <row r="59" spans="1:19" x14ac:dyDescent="0.25">
      <c r="A59" s="63" t="s">
        <v>15</v>
      </c>
      <c r="B59" s="46" t="str">
        <f>IFERROR(INDEX('Ввод информации'!$F$8:$F$198,MATCH('Сводный перечень'!A59,'Ввод информации'!$E$8:$E$198,0)),"")</f>
        <v/>
      </c>
      <c r="C59" s="46" t="str">
        <f>IFERROR(INDEX('Ввод информации'!$G$8:$G$198,MATCH('Сводный перечень'!A59,'Ввод информации'!$E$8:$E$198,0)),"")</f>
        <v/>
      </c>
      <c r="D59" s="57" t="s">
        <v>15</v>
      </c>
      <c r="E59" s="103">
        <v>2331023</v>
      </c>
      <c r="F59" s="105">
        <v>0</v>
      </c>
      <c r="G59" s="105">
        <v>2180274.2000000002</v>
      </c>
      <c r="H59" s="105">
        <v>150748.80000000002</v>
      </c>
      <c r="I59" s="105">
        <v>0</v>
      </c>
      <c r="J59" s="105">
        <v>1463371.6</v>
      </c>
      <c r="K59" s="105">
        <v>0</v>
      </c>
      <c r="L59" s="105">
        <v>1380510.9</v>
      </c>
      <c r="M59" s="105">
        <v>82860.7</v>
      </c>
      <c r="N59" s="105">
        <v>0</v>
      </c>
      <c r="O59" s="105">
        <v>359159.1</v>
      </c>
      <c r="P59" s="105">
        <v>0</v>
      </c>
      <c r="Q59" s="105">
        <v>323243.2</v>
      </c>
      <c r="R59" s="105">
        <v>35915.9</v>
      </c>
      <c r="S59" s="105">
        <v>0</v>
      </c>
    </row>
    <row r="60" spans="1:19" ht="105" x14ac:dyDescent="0.25">
      <c r="A60" s="58" t="s">
        <v>32</v>
      </c>
      <c r="B60" s="46" t="str">
        <f>IFERROR(INDEX('Ввод информации'!$F$8:$F$198,MATCH('Сводный перечень'!A60,'Ввод информации'!$E$8:$E$198,0)),"")</f>
        <v>230 учащ./ 30 мест</v>
      </c>
      <c r="C60" s="46" t="str">
        <f>IFERROR(INDEX('Ввод информации'!$G$8:$G$198,MATCH('Сводный перечень'!A60,'Ввод информации'!$E$8:$E$198,0)),"")</f>
        <v>2011-2013,
2019-2020 (ПИР);
2021-2022 (СМР)</v>
      </c>
      <c r="D60" s="58" t="s">
        <v>32</v>
      </c>
      <c r="E60" s="103">
        <v>109316.1</v>
      </c>
      <c r="F60" s="105">
        <v>0</v>
      </c>
      <c r="G60" s="105">
        <v>109316.1</v>
      </c>
      <c r="H60" s="105">
        <v>0</v>
      </c>
      <c r="I60" s="105">
        <v>0</v>
      </c>
      <c r="J60" s="105">
        <v>539764.69999999995</v>
      </c>
      <c r="K60" s="105">
        <v>0</v>
      </c>
      <c r="L60" s="105">
        <v>539764.69999999995</v>
      </c>
      <c r="M60" s="105">
        <v>0</v>
      </c>
      <c r="N60" s="105">
        <v>0</v>
      </c>
      <c r="O60" s="105">
        <v>0</v>
      </c>
      <c r="P60" s="105">
        <v>0</v>
      </c>
      <c r="Q60" s="105">
        <v>0</v>
      </c>
      <c r="R60" s="105">
        <v>0</v>
      </c>
      <c r="S60" s="105">
        <v>0</v>
      </c>
    </row>
    <row r="61" spans="1:19" ht="30" x14ac:dyDescent="0.25">
      <c r="A61" s="101" t="s">
        <v>34</v>
      </c>
      <c r="B61" s="46" t="str">
        <f>IFERROR(INDEX('Ввод информации'!$F$8:$F$198,MATCH('Сводный перечень'!A61,'Ввод информации'!$E$8:$E$198,0)),"")</f>
        <v>600 учащ.</v>
      </c>
      <c r="C61" s="46" t="str">
        <f>IFERROR(INDEX('Ввод информации'!$G$8:$G$198,MATCH('Сводный перечень'!A61,'Ввод информации'!$E$8:$E$198,0)),"")</f>
        <v>2016-2018 (ПИР);
2019-2021 (СМР)</v>
      </c>
      <c r="D61" s="101" t="s">
        <v>34</v>
      </c>
      <c r="E61" s="103">
        <v>342808.39999999997</v>
      </c>
      <c r="F61" s="105">
        <v>0</v>
      </c>
      <c r="G61" s="105">
        <v>308527.59999999998</v>
      </c>
      <c r="H61" s="105">
        <v>34280.800000000003</v>
      </c>
      <c r="I61" s="105">
        <v>0</v>
      </c>
      <c r="J61" s="105">
        <v>0</v>
      </c>
      <c r="K61" s="105">
        <v>0</v>
      </c>
      <c r="L61" s="105">
        <v>0</v>
      </c>
      <c r="M61" s="105">
        <v>0</v>
      </c>
      <c r="N61" s="105">
        <v>0</v>
      </c>
      <c r="O61" s="105">
        <v>0</v>
      </c>
      <c r="P61" s="105">
        <v>0</v>
      </c>
      <c r="Q61" s="105">
        <v>0</v>
      </c>
      <c r="R61" s="105">
        <v>0</v>
      </c>
      <c r="S61" s="105">
        <v>0</v>
      </c>
    </row>
    <row r="62" spans="1:19" ht="45" x14ac:dyDescent="0.25">
      <c r="A62" s="101" t="s">
        <v>30</v>
      </c>
      <c r="B62" s="46" t="str">
        <f>IFERROR(INDEX('Ввод информации'!$F$8:$F$198,MATCH('Сводный перечень'!A62,'Ввод информации'!$E$8:$E$198,0)),"")</f>
        <v>600 учащ./ 200 учащ.</v>
      </c>
      <c r="C62" s="46" t="str">
        <f>IFERROR(INDEX('Ввод информации'!$G$8:$G$198,MATCH('Сводный перечень'!A62,'Ввод информации'!$E$8:$E$198,0)),"")</f>
        <v>2011-2013 (ПИР);
2019-2022 (СМР)</v>
      </c>
      <c r="D62" s="101" t="s">
        <v>30</v>
      </c>
      <c r="E62" s="103">
        <v>259210.7</v>
      </c>
      <c r="F62" s="105">
        <v>0</v>
      </c>
      <c r="G62" s="105">
        <v>259210.7</v>
      </c>
      <c r="H62" s="105">
        <v>0</v>
      </c>
      <c r="I62" s="105">
        <v>0</v>
      </c>
      <c r="J62" s="105">
        <v>95000</v>
      </c>
      <c r="K62" s="105">
        <v>0</v>
      </c>
      <c r="L62" s="105">
        <v>95000</v>
      </c>
      <c r="M62" s="105">
        <v>0</v>
      </c>
      <c r="N62" s="105">
        <v>0</v>
      </c>
      <c r="O62" s="105">
        <v>0</v>
      </c>
      <c r="P62" s="105">
        <v>0</v>
      </c>
      <c r="Q62" s="105">
        <v>0</v>
      </c>
      <c r="R62" s="105">
        <v>0</v>
      </c>
      <c r="S62" s="105">
        <v>0</v>
      </c>
    </row>
    <row r="63" spans="1:19" ht="45" x14ac:dyDescent="0.25">
      <c r="A63" s="101" t="s">
        <v>33</v>
      </c>
      <c r="B63" s="46" t="str">
        <f>IFERROR(INDEX('Ввод информации'!$F$8:$F$198,MATCH('Сводный перечень'!A63,'Ввод информации'!$E$8:$E$198,0)),"")</f>
        <v>1150 учащ.</v>
      </c>
      <c r="C63" s="46" t="str">
        <f>IFERROR(INDEX('Ввод информации'!$G$8:$G$198,MATCH('Сводный перечень'!A63,'Ввод информации'!$E$8:$E$198,0)),"")</f>
        <v>2018-2019 (ПИР);
2020-2023 (СМР)</v>
      </c>
      <c r="D63" s="101" t="s">
        <v>33</v>
      </c>
      <c r="E63" s="103">
        <v>210290.1</v>
      </c>
      <c r="F63" s="105">
        <v>0</v>
      </c>
      <c r="G63" s="105">
        <v>189261.1</v>
      </c>
      <c r="H63" s="105">
        <v>21029</v>
      </c>
      <c r="I63" s="105">
        <v>0</v>
      </c>
      <c r="J63" s="105">
        <v>211797</v>
      </c>
      <c r="K63" s="105">
        <v>0</v>
      </c>
      <c r="L63" s="105">
        <v>190617.3</v>
      </c>
      <c r="M63" s="105">
        <v>21179.7</v>
      </c>
      <c r="N63" s="105">
        <v>0</v>
      </c>
      <c r="O63" s="105">
        <v>111111.1</v>
      </c>
      <c r="P63" s="105">
        <v>0</v>
      </c>
      <c r="Q63" s="105">
        <v>100000</v>
      </c>
      <c r="R63" s="105">
        <v>11111.1</v>
      </c>
      <c r="S63" s="105">
        <v>0</v>
      </c>
    </row>
    <row r="64" spans="1:19" ht="30" x14ac:dyDescent="0.25">
      <c r="A64" s="101" t="s">
        <v>35</v>
      </c>
      <c r="B64" s="46" t="str">
        <f>IFERROR(INDEX('Ввод информации'!$F$8:$F$198,MATCH('Сводный перечень'!A64,'Ввод информации'!$E$8:$E$198,0)),"")</f>
        <v>900 мест</v>
      </c>
      <c r="C64" s="46" t="str">
        <f>IFERROR(INDEX('Ввод информации'!$G$8:$G$198,MATCH('Сводный перечень'!A64,'Ввод информации'!$E$8:$E$198,0)),"")</f>
        <v>2017-2018 (ПИР);
2019-2021 (СМР)</v>
      </c>
      <c r="D64" s="101" t="s">
        <v>35</v>
      </c>
      <c r="E64" s="103">
        <v>405818.60000000003</v>
      </c>
      <c r="F64" s="105">
        <v>0</v>
      </c>
      <c r="G64" s="105">
        <v>365236.7</v>
      </c>
      <c r="H64" s="105">
        <v>40581.9</v>
      </c>
      <c r="I64" s="105">
        <v>0</v>
      </c>
      <c r="J64" s="105">
        <v>0</v>
      </c>
      <c r="K64" s="105">
        <v>0</v>
      </c>
      <c r="L64" s="105">
        <v>0</v>
      </c>
      <c r="M64" s="105">
        <v>0</v>
      </c>
      <c r="N64" s="105">
        <v>0</v>
      </c>
      <c r="O64" s="105">
        <v>0</v>
      </c>
      <c r="P64" s="105">
        <v>0</v>
      </c>
      <c r="Q64" s="105">
        <v>0</v>
      </c>
      <c r="R64" s="105">
        <v>0</v>
      </c>
      <c r="S64" s="105">
        <v>0</v>
      </c>
    </row>
    <row r="65" spans="1:19" ht="25.5" x14ac:dyDescent="0.25">
      <c r="A65" s="101" t="s">
        <v>36</v>
      </c>
      <c r="B65" s="46" t="str">
        <f>IFERROR(INDEX('Ввод информации'!$F$8:$F$198,MATCH('Сводный перечень'!A65,'Ввод информации'!$E$8:$E$198,0)),"")</f>
        <v>700 учащ.</v>
      </c>
      <c r="C65" s="46" t="str">
        <f>IFERROR(INDEX('Ввод информации'!$G$8:$G$198,MATCH('Сводный перечень'!A65,'Ввод информации'!$E$8:$E$198,0)),"")</f>
        <v>2020 (ПИР);
2021-2023 (СМР)</v>
      </c>
      <c r="D65" s="101" t="s">
        <v>36</v>
      </c>
      <c r="E65" s="103">
        <v>229282.30000000002</v>
      </c>
      <c r="F65" s="105">
        <v>0</v>
      </c>
      <c r="G65" s="105">
        <v>206354.1</v>
      </c>
      <c r="H65" s="105">
        <v>22928.2</v>
      </c>
      <c r="I65" s="105">
        <v>0</v>
      </c>
      <c r="J65" s="105">
        <v>406238.3</v>
      </c>
      <c r="K65" s="105">
        <v>0</v>
      </c>
      <c r="L65" s="105">
        <v>365614.5</v>
      </c>
      <c r="M65" s="105">
        <v>40623.800000000003</v>
      </c>
      <c r="N65" s="105">
        <v>0</v>
      </c>
      <c r="O65" s="105">
        <v>248048</v>
      </c>
      <c r="P65" s="105">
        <v>0</v>
      </c>
      <c r="Q65" s="105">
        <v>223243.2</v>
      </c>
      <c r="R65" s="105">
        <v>24804.799999999999</v>
      </c>
      <c r="S65" s="105">
        <v>0</v>
      </c>
    </row>
    <row r="66" spans="1:19" ht="30" x14ac:dyDescent="0.25">
      <c r="A66" s="101" t="s">
        <v>31</v>
      </c>
      <c r="B66" s="46" t="str">
        <f>IFERROR(INDEX('Ввод информации'!$F$8:$F$198,MATCH('Сводный перечень'!A66,'Ввод информации'!$E$8:$E$198,0)),"")</f>
        <v>300 чел./ 8372,64 кв.м</v>
      </c>
      <c r="C66" s="46" t="str">
        <f>IFERROR(INDEX('Ввод информации'!$G$8:$G$198,MATCH('Сводный перечень'!A66,'Ввод информации'!$E$8:$E$198,0)),"")</f>
        <v>2013-2015 (ПИР);
2016-2021 (СМР)</v>
      </c>
      <c r="D66" s="101" t="s">
        <v>31</v>
      </c>
      <c r="E66" s="103">
        <v>279000</v>
      </c>
      <c r="F66" s="105">
        <v>0</v>
      </c>
      <c r="G66" s="105">
        <v>279000</v>
      </c>
      <c r="H66" s="105">
        <v>0</v>
      </c>
      <c r="I66" s="105">
        <v>0</v>
      </c>
      <c r="J66" s="105">
        <v>0</v>
      </c>
      <c r="K66" s="105">
        <v>0</v>
      </c>
      <c r="L66" s="105">
        <v>0</v>
      </c>
      <c r="M66" s="105">
        <v>0</v>
      </c>
      <c r="N66" s="105">
        <v>0</v>
      </c>
      <c r="O66" s="105">
        <v>0</v>
      </c>
      <c r="P66" s="105">
        <v>0</v>
      </c>
      <c r="Q66" s="105">
        <v>0</v>
      </c>
      <c r="R66" s="105">
        <v>0</v>
      </c>
      <c r="S66" s="105">
        <v>0</v>
      </c>
    </row>
    <row r="67" spans="1:19" ht="25.5" x14ac:dyDescent="0.25">
      <c r="A67" s="101" t="s">
        <v>37</v>
      </c>
      <c r="B67" s="46" t="str">
        <f>IFERROR(INDEX('Ввод информации'!$F$8:$F$198,MATCH('Сводный перечень'!A67,'Ввод информации'!$E$8:$E$198,0)),"")</f>
        <v>80 учащ./ 40 мест</v>
      </c>
      <c r="C67" s="46" t="str">
        <f>IFERROR(INDEX('Ввод информации'!$G$8:$G$198,MATCH('Сводный перечень'!A67,'Ввод информации'!$E$8:$E$198,0)),"")</f>
        <v>2019-2020 (ПИР);
2020-2022 (СМР)</v>
      </c>
      <c r="D67" s="101" t="s">
        <v>37</v>
      </c>
      <c r="E67" s="103">
        <v>179288.69999999998</v>
      </c>
      <c r="F67" s="105">
        <v>0</v>
      </c>
      <c r="G67" s="105">
        <v>161359.79999999999</v>
      </c>
      <c r="H67" s="105">
        <v>17928.900000000001</v>
      </c>
      <c r="I67" s="105">
        <v>0</v>
      </c>
      <c r="J67" s="105">
        <v>210571.6</v>
      </c>
      <c r="K67" s="105">
        <v>0</v>
      </c>
      <c r="L67" s="105">
        <v>189514.4</v>
      </c>
      <c r="M67" s="105">
        <v>21057.200000000001</v>
      </c>
      <c r="N67" s="105">
        <v>0</v>
      </c>
      <c r="O67" s="105">
        <v>0</v>
      </c>
      <c r="P67" s="105">
        <v>0</v>
      </c>
      <c r="Q67" s="105">
        <v>0</v>
      </c>
      <c r="R67" s="105">
        <v>0</v>
      </c>
      <c r="S67" s="105">
        <v>0</v>
      </c>
    </row>
    <row r="68" spans="1:19" ht="30" x14ac:dyDescent="0.25">
      <c r="A68" s="101" t="s">
        <v>388</v>
      </c>
      <c r="B68" s="46" t="str">
        <f>IFERROR(INDEX('Ввод информации'!$F$8:$F$198,MATCH('Сводный перечень'!A68,'Ввод информации'!$E$8:$E$198,0)),"")</f>
        <v>140 учащ./ 75 мест</v>
      </c>
      <c r="C68" s="46" t="str">
        <f>IFERROR(INDEX('Ввод информации'!$G$8:$G$198,MATCH('Сводный перечень'!A68,'Ввод информации'!$E$8:$E$198,0)),"")</f>
        <v>2007-2012 (ПИР); 
2015-2021 (СМР)</v>
      </c>
      <c r="D68" s="101" t="s">
        <v>388</v>
      </c>
      <c r="E68" s="103">
        <v>140000</v>
      </c>
      <c r="F68" s="105">
        <v>0</v>
      </c>
      <c r="G68" s="105">
        <v>126000</v>
      </c>
      <c r="H68" s="105">
        <v>14000</v>
      </c>
      <c r="I68" s="105">
        <v>0</v>
      </c>
      <c r="J68" s="105">
        <v>0</v>
      </c>
      <c r="K68" s="105">
        <v>0</v>
      </c>
      <c r="L68" s="105">
        <v>0</v>
      </c>
      <c r="M68" s="105">
        <v>0</v>
      </c>
      <c r="N68" s="105">
        <v>0</v>
      </c>
      <c r="O68" s="105">
        <v>0</v>
      </c>
      <c r="P68" s="105">
        <v>0</v>
      </c>
      <c r="Q68" s="105">
        <v>0</v>
      </c>
      <c r="R68" s="105">
        <v>0</v>
      </c>
      <c r="S68" s="105">
        <v>0</v>
      </c>
    </row>
    <row r="69" spans="1:19" ht="135" x14ac:dyDescent="0.25">
      <c r="A69" s="101" t="s">
        <v>391</v>
      </c>
      <c r="B69" s="46" t="str">
        <f>IFERROR(INDEX('Ввод информации'!$F$8:$F$198,MATCH('Сводный перечень'!A69,'Ввод информации'!$E$8:$E$198,0)),"")</f>
        <v>100 мест/ 5262,85 кв.м</v>
      </c>
      <c r="C69" s="46" t="str">
        <f>IFERROR(INDEX('Ввод информации'!$G$8:$G$198,MATCH('Сводный перечень'!A69,'Ввод информации'!$E$8:$E$198,0)),"")</f>
        <v>2015-2018 (ПИР);
2019-2021(СМР)</v>
      </c>
      <c r="D69" s="101" t="s">
        <v>391</v>
      </c>
      <c r="E69" s="103">
        <v>176008.1</v>
      </c>
      <c r="F69" s="105">
        <v>0</v>
      </c>
      <c r="G69" s="105">
        <v>176008.1</v>
      </c>
      <c r="H69" s="105">
        <v>0</v>
      </c>
      <c r="I69" s="105">
        <v>0</v>
      </c>
      <c r="J69" s="105">
        <v>0</v>
      </c>
      <c r="K69" s="105">
        <v>0</v>
      </c>
      <c r="L69" s="105">
        <v>0</v>
      </c>
      <c r="M69" s="105">
        <v>0</v>
      </c>
      <c r="N69" s="105">
        <v>0</v>
      </c>
      <c r="O69" s="105">
        <v>0</v>
      </c>
      <c r="P69" s="105">
        <v>0</v>
      </c>
      <c r="Q69" s="105">
        <v>0</v>
      </c>
      <c r="R69" s="105">
        <v>0</v>
      </c>
      <c r="S69" s="105">
        <v>0</v>
      </c>
    </row>
    <row r="70" spans="1:19" ht="45" x14ac:dyDescent="0.25">
      <c r="A70" s="108" t="s">
        <v>277</v>
      </c>
      <c r="B70" s="46" t="str">
        <f>IFERROR(INDEX('Ввод информации'!$F$8:$F$198,MATCH('Сводный перечень'!A70,'Ввод информации'!$E$8:$E$198,0)),"")</f>
        <v/>
      </c>
      <c r="C70" s="46" t="str">
        <f>IFERROR(INDEX('Ввод информации'!$G$8:$G$198,MATCH('Сводный перечень'!A70,'Ввод информации'!$E$8:$E$198,0)),"")</f>
        <v/>
      </c>
      <c r="D70" s="44" t="s">
        <v>277</v>
      </c>
      <c r="E70" s="103">
        <v>440939.3</v>
      </c>
      <c r="F70" s="105">
        <v>0</v>
      </c>
      <c r="G70" s="105">
        <v>418892.1</v>
      </c>
      <c r="H70" s="105">
        <v>22047.200000000001</v>
      </c>
      <c r="I70" s="105">
        <v>0</v>
      </c>
      <c r="J70" s="105">
        <v>346891.5</v>
      </c>
      <c r="K70" s="105">
        <v>0</v>
      </c>
      <c r="L70" s="105">
        <v>329546.90000000002</v>
      </c>
      <c r="M70" s="105">
        <v>17344.599999999999</v>
      </c>
      <c r="N70" s="105">
        <v>0</v>
      </c>
      <c r="O70" s="105">
        <v>379058.10000000003</v>
      </c>
      <c r="P70" s="105">
        <v>140441</v>
      </c>
      <c r="Q70" s="105">
        <v>219664.2</v>
      </c>
      <c r="R70" s="105">
        <v>18952.900000000001</v>
      </c>
      <c r="S70" s="105">
        <v>0</v>
      </c>
    </row>
    <row r="71" spans="1:19" x14ac:dyDescent="0.25">
      <c r="A71" s="63" t="s">
        <v>15</v>
      </c>
      <c r="B71" s="46" t="str">
        <f>IFERROR(INDEX('Ввод информации'!$F$8:$F$198,MATCH('Сводный перечень'!A71,'Ввод информации'!$E$8:$E$198,0)),"")</f>
        <v/>
      </c>
      <c r="C71" s="46" t="str">
        <f>IFERROR(INDEX('Ввод информации'!$G$8:$G$198,MATCH('Сводный перечень'!A71,'Ввод информации'!$E$8:$E$198,0)),"")</f>
        <v/>
      </c>
      <c r="D71" s="57" t="s">
        <v>15</v>
      </c>
      <c r="E71" s="103">
        <v>440939.3</v>
      </c>
      <c r="F71" s="105">
        <v>0</v>
      </c>
      <c r="G71" s="105">
        <v>418892.1</v>
      </c>
      <c r="H71" s="105">
        <v>22047.200000000001</v>
      </c>
      <c r="I71" s="105">
        <v>0</v>
      </c>
      <c r="J71" s="105">
        <v>346891.5</v>
      </c>
      <c r="K71" s="105">
        <v>0</v>
      </c>
      <c r="L71" s="105">
        <v>329546.90000000002</v>
      </c>
      <c r="M71" s="105">
        <v>17344.599999999999</v>
      </c>
      <c r="N71" s="105">
        <v>0</v>
      </c>
      <c r="O71" s="105">
        <v>379058.10000000003</v>
      </c>
      <c r="P71" s="105">
        <v>140441</v>
      </c>
      <c r="Q71" s="105">
        <v>219664.2</v>
      </c>
      <c r="R71" s="105">
        <v>18952.900000000001</v>
      </c>
      <c r="S71" s="105">
        <v>0</v>
      </c>
    </row>
    <row r="72" spans="1:19" ht="38.25" x14ac:dyDescent="0.25">
      <c r="A72" s="58" t="s">
        <v>28</v>
      </c>
      <c r="B72" s="46" t="str">
        <f>IFERROR(INDEX('Ввод информации'!$F$8:$F$198,MATCH('Сводный перечень'!A72,'Ввод информации'!$E$8:$E$198,0)),"")</f>
        <v>580 посещений в смену
12919 кв.м.</v>
      </c>
      <c r="C72" s="46" t="str">
        <f>IFERROR(INDEX('Ввод информации'!$G$8:$G$198,MATCH('Сводный перечень'!A72,'Ввод информации'!$E$8:$E$198,0)),"")</f>
        <v>2018-2019 (ПИР);
2020-2022 (СМР)</v>
      </c>
      <c r="D72" s="58" t="s">
        <v>28</v>
      </c>
      <c r="E72" s="103">
        <v>440939.3</v>
      </c>
      <c r="F72" s="105">
        <v>0</v>
      </c>
      <c r="G72" s="105">
        <v>418892.1</v>
      </c>
      <c r="H72" s="105">
        <v>22047.200000000001</v>
      </c>
      <c r="I72" s="105">
        <v>0</v>
      </c>
      <c r="J72" s="105">
        <v>346891.5</v>
      </c>
      <c r="K72" s="105">
        <v>0</v>
      </c>
      <c r="L72" s="105">
        <v>329546.90000000002</v>
      </c>
      <c r="M72" s="105">
        <v>17344.599999999999</v>
      </c>
      <c r="N72" s="105">
        <v>0</v>
      </c>
      <c r="O72" s="105">
        <v>0</v>
      </c>
      <c r="P72" s="105">
        <v>0</v>
      </c>
      <c r="Q72" s="105">
        <v>0</v>
      </c>
      <c r="R72" s="105">
        <v>0</v>
      </c>
      <c r="S72" s="105">
        <v>0</v>
      </c>
    </row>
    <row r="73" spans="1:19" ht="38.25" x14ac:dyDescent="0.25">
      <c r="A73" s="101" t="s">
        <v>359</v>
      </c>
      <c r="B73" s="46" t="str">
        <f>IFERROR(INDEX('Ввод информации'!$F$8:$F$198,MATCH('Сводный перечень'!A73,'Ввод информации'!$E$8:$E$198,0)),"")</f>
        <v>214 чел./час ; 5156 м2  ; 200 зрит. мест</v>
      </c>
      <c r="C73" s="46" t="str">
        <f>IFERROR(INDEX('Ввод информации'!$G$8:$G$198,MATCH('Сводный перечень'!A73,'Ввод информации'!$E$8:$E$198,0)),"")</f>
        <v>2023-2024</v>
      </c>
      <c r="D73" s="101" t="s">
        <v>359</v>
      </c>
      <c r="E73" s="103">
        <v>0</v>
      </c>
      <c r="F73" s="105">
        <v>0</v>
      </c>
      <c r="G73" s="105">
        <v>0</v>
      </c>
      <c r="H73" s="105">
        <v>0</v>
      </c>
      <c r="I73" s="105">
        <v>0</v>
      </c>
      <c r="J73" s="105">
        <v>0</v>
      </c>
      <c r="K73" s="105">
        <v>0</v>
      </c>
      <c r="L73" s="105">
        <v>0</v>
      </c>
      <c r="M73" s="105">
        <v>0</v>
      </c>
      <c r="N73" s="105">
        <v>0</v>
      </c>
      <c r="O73" s="105">
        <v>379058.10000000003</v>
      </c>
      <c r="P73" s="105">
        <v>140441</v>
      </c>
      <c r="Q73" s="105">
        <v>219664.2</v>
      </c>
      <c r="R73" s="105">
        <v>18952.900000000001</v>
      </c>
      <c r="S73" s="105">
        <v>0</v>
      </c>
    </row>
    <row r="74" spans="1:19" ht="45" x14ac:dyDescent="0.25">
      <c r="A74" s="108" t="s">
        <v>216</v>
      </c>
      <c r="B74" s="46" t="str">
        <f>IFERROR(INDEX('Ввод информации'!$F$8:$F$198,MATCH('Сводный перечень'!A74,'Ввод информации'!$E$8:$E$198,0)),"")</f>
        <v/>
      </c>
      <c r="C74" s="46" t="str">
        <f>IFERROR(INDEX('Ввод информации'!$G$8:$G$198,MATCH('Сводный перечень'!A74,'Ввод информации'!$E$8:$E$198,0)),"")</f>
        <v/>
      </c>
      <c r="D74" s="44" t="s">
        <v>216</v>
      </c>
      <c r="E74" s="103">
        <v>7299910.8999999994</v>
      </c>
      <c r="F74" s="105">
        <v>0</v>
      </c>
      <c r="G74" s="105">
        <v>3711052.0000000005</v>
      </c>
      <c r="H74" s="105">
        <v>64054</v>
      </c>
      <c r="I74" s="105">
        <v>3524804.9</v>
      </c>
      <c r="J74" s="105">
        <v>12583304.300000001</v>
      </c>
      <c r="K74" s="105">
        <v>0</v>
      </c>
      <c r="L74" s="105">
        <v>4857271.0999999996</v>
      </c>
      <c r="M74" s="105">
        <v>0</v>
      </c>
      <c r="N74" s="105">
        <v>7726033.2000000002</v>
      </c>
      <c r="O74" s="105">
        <v>14329946.500000002</v>
      </c>
      <c r="P74" s="105">
        <v>0</v>
      </c>
      <c r="Q74" s="105">
        <v>4489351.5000000009</v>
      </c>
      <c r="R74" s="105">
        <v>106595</v>
      </c>
      <c r="S74" s="105">
        <v>9734000</v>
      </c>
    </row>
    <row r="75" spans="1:19" x14ac:dyDescent="0.25">
      <c r="A75" s="63" t="s">
        <v>15</v>
      </c>
      <c r="B75" s="46" t="str">
        <f>IFERROR(INDEX('Ввод информации'!$F$8:$F$198,MATCH('Сводный перечень'!A75,'Ввод информации'!$E$8:$E$198,0)),"")</f>
        <v/>
      </c>
      <c r="C75" s="46" t="str">
        <f>IFERROR(INDEX('Ввод информации'!$G$8:$G$198,MATCH('Сводный перечень'!A75,'Ввод информации'!$E$8:$E$198,0)),"")</f>
        <v/>
      </c>
      <c r="D75" s="57" t="s">
        <v>15</v>
      </c>
      <c r="E75" s="103">
        <v>7299910.8999999994</v>
      </c>
      <c r="F75" s="105">
        <v>0</v>
      </c>
      <c r="G75" s="105">
        <v>3711052.0000000005</v>
      </c>
      <c r="H75" s="105">
        <v>64054</v>
      </c>
      <c r="I75" s="105">
        <v>3524804.9</v>
      </c>
      <c r="J75" s="105">
        <v>12583304.300000001</v>
      </c>
      <c r="K75" s="105">
        <v>0</v>
      </c>
      <c r="L75" s="105">
        <v>4857271.0999999996</v>
      </c>
      <c r="M75" s="105">
        <v>0</v>
      </c>
      <c r="N75" s="105">
        <v>7726033.2000000002</v>
      </c>
      <c r="O75" s="105">
        <v>14329946.500000002</v>
      </c>
      <c r="P75" s="105">
        <v>0</v>
      </c>
      <c r="Q75" s="105">
        <v>4489351.5000000009</v>
      </c>
      <c r="R75" s="105">
        <v>106595</v>
      </c>
      <c r="S75" s="105">
        <v>9734000</v>
      </c>
    </row>
    <row r="76" spans="1:19" ht="45" x14ac:dyDescent="0.25">
      <c r="A76" s="58" t="s">
        <v>235</v>
      </c>
      <c r="B76" s="46" t="str">
        <f>IFERROR(INDEX('Ввод информации'!$F$8:$F$198,MATCH('Сводный перечень'!A76,'Ввод информации'!$E$8:$E$198,0)),"")</f>
        <v>0,42 км</v>
      </c>
      <c r="C76" s="46" t="str">
        <f>IFERROR(INDEX('Ввод информации'!$G$8:$G$198,MATCH('Сводный перечень'!A76,'Ввод информации'!$E$8:$E$198,0)),"")</f>
        <v>2023 (ПИР);
2024 (СМР)</v>
      </c>
      <c r="D76" s="58" t="s">
        <v>235</v>
      </c>
      <c r="E76" s="103">
        <v>0</v>
      </c>
      <c r="F76" s="105">
        <v>0</v>
      </c>
      <c r="G76" s="105">
        <v>0</v>
      </c>
      <c r="H76" s="105">
        <v>0</v>
      </c>
      <c r="I76" s="105">
        <v>0</v>
      </c>
      <c r="J76" s="105">
        <v>0</v>
      </c>
      <c r="K76" s="105">
        <v>0</v>
      </c>
      <c r="L76" s="105">
        <v>0</v>
      </c>
      <c r="M76" s="105">
        <v>0</v>
      </c>
      <c r="N76" s="105">
        <v>0</v>
      </c>
      <c r="O76" s="105">
        <v>4700</v>
      </c>
      <c r="P76" s="105">
        <v>0</v>
      </c>
      <c r="Q76" s="105">
        <v>4700</v>
      </c>
      <c r="R76" s="105">
        <v>0</v>
      </c>
      <c r="S76" s="105">
        <v>0</v>
      </c>
    </row>
    <row r="77" spans="1:19" ht="45" x14ac:dyDescent="0.25">
      <c r="A77" s="101" t="s">
        <v>245</v>
      </c>
      <c r="B77" s="46" t="str">
        <f>IFERROR(INDEX('Ввод информации'!$F$8:$F$198,MATCH('Сводный перечень'!A77,'Ввод информации'!$E$8:$E$198,0)),"")</f>
        <v>9,124 км</v>
      </c>
      <c r="C77" s="46" t="str">
        <f>IFERROR(INDEX('Ввод информации'!$G$8:$G$198,MATCH('Сводный перечень'!A77,'Ввод информации'!$E$8:$E$198,0)),"")</f>
        <v>2020-2021 (ПИР);
 2022-2023 (СМР)</v>
      </c>
      <c r="D77" s="101" t="s">
        <v>245</v>
      </c>
      <c r="E77" s="103">
        <v>15400</v>
      </c>
      <c r="F77" s="105">
        <v>0</v>
      </c>
      <c r="G77" s="105">
        <v>15400</v>
      </c>
      <c r="H77" s="105">
        <v>0</v>
      </c>
      <c r="I77" s="105">
        <v>0</v>
      </c>
      <c r="J77" s="105">
        <v>22322.799999999999</v>
      </c>
      <c r="K77" s="105">
        <v>0</v>
      </c>
      <c r="L77" s="105">
        <v>22322.799999999999</v>
      </c>
      <c r="M77" s="105">
        <v>0</v>
      </c>
      <c r="N77" s="105">
        <v>0</v>
      </c>
      <c r="O77" s="105">
        <v>1227490.7</v>
      </c>
      <c r="P77" s="105">
        <v>0</v>
      </c>
      <c r="Q77" s="105">
        <v>443490.7</v>
      </c>
      <c r="R77" s="105">
        <v>0</v>
      </c>
      <c r="S77" s="105">
        <v>784000</v>
      </c>
    </row>
    <row r="78" spans="1:19" ht="45" x14ac:dyDescent="0.25">
      <c r="A78" s="101" t="s">
        <v>230</v>
      </c>
      <c r="B78" s="46" t="str">
        <f>IFERROR(INDEX('Ввод информации'!$F$8:$F$198,MATCH('Сводный перечень'!A78,'Ввод информации'!$E$8:$E$198,0)),"")</f>
        <v>10,154 км</v>
      </c>
      <c r="C78" s="46" t="str">
        <f>IFERROR(INDEX('Ввод информации'!$G$8:$G$198,MATCH('Сводный перечень'!A78,'Ввод информации'!$E$8:$E$198,0)),"")</f>
        <v>2008-2009, 2020-2021 (ПИР);
2022-2024 (СМР)</v>
      </c>
      <c r="D78" s="101" t="s">
        <v>230</v>
      </c>
      <c r="E78" s="103">
        <v>46198.1</v>
      </c>
      <c r="F78" s="105">
        <v>0</v>
      </c>
      <c r="G78" s="105">
        <v>46198.1</v>
      </c>
      <c r="H78" s="105">
        <v>0</v>
      </c>
      <c r="I78" s="105">
        <v>0</v>
      </c>
      <c r="J78" s="105">
        <v>319734.3</v>
      </c>
      <c r="K78" s="105">
        <v>0</v>
      </c>
      <c r="L78" s="105">
        <v>319734.3</v>
      </c>
      <c r="M78" s="105">
        <v>0</v>
      </c>
      <c r="N78" s="105">
        <v>0</v>
      </c>
      <c r="O78" s="105">
        <v>701086.8</v>
      </c>
      <c r="P78" s="105">
        <v>0</v>
      </c>
      <c r="Q78" s="105">
        <v>701086.8</v>
      </c>
      <c r="R78" s="105">
        <v>0</v>
      </c>
      <c r="S78" s="105">
        <v>0</v>
      </c>
    </row>
    <row r="79" spans="1:19" ht="60" x14ac:dyDescent="0.25">
      <c r="A79" s="101" t="s">
        <v>226</v>
      </c>
      <c r="B79" s="46" t="str">
        <f>IFERROR(INDEX('Ввод информации'!$F$8:$F$198,MATCH('Сводный перечень'!A79,'Ввод информации'!$E$8:$E$198,0)),"")</f>
        <v>100/400 м/м</v>
      </c>
      <c r="C79" s="46" t="str">
        <f>IFERROR(INDEX('Ввод информации'!$G$8:$G$198,MATCH('Сводный перечень'!A79,'Ввод информации'!$E$8:$E$198,0)),"")</f>
        <v>2017-2020 (ПИР);
2021-2022 (СМР)</v>
      </c>
      <c r="D79" s="101" t="s">
        <v>226</v>
      </c>
      <c r="E79" s="103">
        <v>354971.4</v>
      </c>
      <c r="F79" s="105">
        <v>0</v>
      </c>
      <c r="G79" s="105">
        <v>354971.4</v>
      </c>
      <c r="H79" s="105">
        <v>0</v>
      </c>
      <c r="I79" s="105">
        <v>0</v>
      </c>
      <c r="J79" s="105">
        <v>453662.2</v>
      </c>
      <c r="K79" s="105">
        <v>0</v>
      </c>
      <c r="L79" s="105">
        <v>453662.2</v>
      </c>
      <c r="M79" s="105">
        <v>0</v>
      </c>
      <c r="N79" s="105">
        <v>0</v>
      </c>
      <c r="O79" s="105">
        <v>0</v>
      </c>
      <c r="P79" s="105">
        <v>0</v>
      </c>
      <c r="Q79" s="105">
        <v>0</v>
      </c>
      <c r="R79" s="105">
        <v>0</v>
      </c>
      <c r="S79" s="105">
        <v>0</v>
      </c>
    </row>
    <row r="80" spans="1:19" ht="60" x14ac:dyDescent="0.25">
      <c r="A80" s="101" t="s">
        <v>224</v>
      </c>
      <c r="B80" s="46" t="str">
        <f>IFERROR(INDEX('Ввод информации'!$F$8:$F$198,MATCH('Сводный перечень'!A80,'Ввод информации'!$E$8:$E$198,0)),"")</f>
        <v>25 км</v>
      </c>
      <c r="C80" s="46" t="str">
        <f>IFERROR(INDEX('Ввод информации'!$G$8:$G$198,MATCH('Сводный перечень'!A80,'Ввод информации'!$E$8:$E$198,0)),"")</f>
        <v>2021 (ОИ)</v>
      </c>
      <c r="D80" s="101" t="s">
        <v>224</v>
      </c>
      <c r="E80" s="103">
        <v>11000</v>
      </c>
      <c r="F80" s="105">
        <v>0</v>
      </c>
      <c r="G80" s="105">
        <v>11000</v>
      </c>
      <c r="H80" s="105">
        <v>0</v>
      </c>
      <c r="I80" s="105">
        <v>0</v>
      </c>
      <c r="J80" s="105">
        <v>0</v>
      </c>
      <c r="K80" s="105">
        <v>0</v>
      </c>
      <c r="L80" s="105">
        <v>0</v>
      </c>
      <c r="M80" s="105">
        <v>0</v>
      </c>
      <c r="N80" s="105">
        <v>0</v>
      </c>
      <c r="O80" s="105">
        <v>0</v>
      </c>
      <c r="P80" s="105">
        <v>0</v>
      </c>
      <c r="Q80" s="105">
        <v>0</v>
      </c>
      <c r="R80" s="105">
        <v>0</v>
      </c>
      <c r="S80" s="105">
        <v>0</v>
      </c>
    </row>
    <row r="81" spans="1:19" ht="60" x14ac:dyDescent="0.25">
      <c r="A81" s="101" t="s">
        <v>228</v>
      </c>
      <c r="B81" s="46" t="str">
        <f>IFERROR(INDEX('Ввод информации'!$F$8:$F$198,MATCH('Сводный перечень'!A81,'Ввод информации'!$E$8:$E$198,0)),"")</f>
        <v>100/570 м/м</v>
      </c>
      <c r="C81" s="46" t="str">
        <f>IFERROR(INDEX('Ввод информации'!$G$8:$G$198,MATCH('Сводный перечень'!A81,'Ввод информации'!$E$8:$E$198,0)),"")</f>
        <v>2022 (ПИР);
2023 (СМР)</v>
      </c>
      <c r="D81" s="101" t="s">
        <v>228</v>
      </c>
      <c r="E81" s="103">
        <v>0</v>
      </c>
      <c r="F81" s="105">
        <v>0</v>
      </c>
      <c r="G81" s="105">
        <v>0</v>
      </c>
      <c r="H81" s="105">
        <v>0</v>
      </c>
      <c r="I81" s="105">
        <v>0</v>
      </c>
      <c r="J81" s="105">
        <v>8800</v>
      </c>
      <c r="K81" s="105">
        <v>0</v>
      </c>
      <c r="L81" s="105">
        <v>8800</v>
      </c>
      <c r="M81" s="105">
        <v>0</v>
      </c>
      <c r="N81" s="105">
        <v>0</v>
      </c>
      <c r="O81" s="105">
        <v>176500</v>
      </c>
      <c r="P81" s="105">
        <v>0</v>
      </c>
      <c r="Q81" s="105">
        <v>176500</v>
      </c>
      <c r="R81" s="105">
        <v>0</v>
      </c>
      <c r="S81" s="105">
        <v>0</v>
      </c>
    </row>
    <row r="82" spans="1:19" ht="30" x14ac:dyDescent="0.25">
      <c r="A82" s="101" t="s">
        <v>248</v>
      </c>
      <c r="B82" s="46" t="str">
        <f>IFERROR(INDEX('Ввод информации'!$F$8:$F$198,MATCH('Сводный перечень'!A82,'Ввод информации'!$E$8:$E$198,0)),"")</f>
        <v>43,9 км</v>
      </c>
      <c r="C82" s="46" t="str">
        <f>IFERROR(INDEX('Ввод информации'!$G$8:$G$198,MATCH('Сводный перечень'!A82,'Ввод информации'!$E$8:$E$198,0)),"")</f>
        <v>2019-2020 (ПИР);
2021-2024 (СМР)</v>
      </c>
      <c r="D82" s="101" t="s">
        <v>248</v>
      </c>
      <c r="E82" s="103">
        <v>4403651.0999999996</v>
      </c>
      <c r="F82" s="105">
        <v>0</v>
      </c>
      <c r="G82" s="105">
        <v>878846.2</v>
      </c>
      <c r="H82" s="105">
        <v>0</v>
      </c>
      <c r="I82" s="105">
        <v>3524804.9</v>
      </c>
      <c r="J82" s="105">
        <v>9374124.1999999993</v>
      </c>
      <c r="K82" s="105">
        <v>0</v>
      </c>
      <c r="L82" s="105">
        <v>1648091</v>
      </c>
      <c r="M82" s="105">
        <v>0</v>
      </c>
      <c r="N82" s="105">
        <v>7726033.2000000002</v>
      </c>
      <c r="O82" s="105">
        <v>8698474.3000000007</v>
      </c>
      <c r="P82" s="105">
        <v>0</v>
      </c>
      <c r="Q82" s="105">
        <v>627474.30000000005</v>
      </c>
      <c r="R82" s="105">
        <v>0</v>
      </c>
      <c r="S82" s="105">
        <v>8071000</v>
      </c>
    </row>
    <row r="83" spans="1:19" ht="60" x14ac:dyDescent="0.25">
      <c r="A83" s="101" t="s">
        <v>250</v>
      </c>
      <c r="B83" s="46" t="str">
        <f>IFERROR(INDEX('Ввод информации'!$F$8:$F$198,MATCH('Сводный перечень'!A83,'Ввод информации'!$E$8:$E$198,0)),"")</f>
        <v>0,64759 км</v>
      </c>
      <c r="C83" s="46" t="str">
        <f>IFERROR(INDEX('Ввод информации'!$G$8:$G$198,MATCH('Сводный перечень'!A83,'Ввод информации'!$E$8:$E$198,0)),"")</f>
        <v>2014-2017 (ПИР);
2019-2021 (СМР)</v>
      </c>
      <c r="D83" s="101" t="s">
        <v>250</v>
      </c>
      <c r="E83" s="103">
        <v>335495.2</v>
      </c>
      <c r="F83" s="105">
        <v>0</v>
      </c>
      <c r="G83" s="105">
        <v>301945.7</v>
      </c>
      <c r="H83" s="105">
        <v>33549.5</v>
      </c>
      <c r="I83" s="105">
        <v>0</v>
      </c>
      <c r="J83" s="105">
        <v>0</v>
      </c>
      <c r="K83" s="105">
        <v>0</v>
      </c>
      <c r="L83" s="105">
        <v>0</v>
      </c>
      <c r="M83" s="105">
        <v>0</v>
      </c>
      <c r="N83" s="105">
        <v>0</v>
      </c>
      <c r="O83" s="105">
        <v>0</v>
      </c>
      <c r="P83" s="105">
        <v>0</v>
      </c>
      <c r="Q83" s="105">
        <v>0</v>
      </c>
      <c r="R83" s="105">
        <v>0</v>
      </c>
      <c r="S83" s="105">
        <v>0</v>
      </c>
    </row>
    <row r="84" spans="1:19" ht="45" x14ac:dyDescent="0.25">
      <c r="A84" s="101" t="s">
        <v>234</v>
      </c>
      <c r="B84" s="46">
        <f>IFERROR(INDEX('Ввод информации'!$F$8:$F$198,MATCH('Сводный перечень'!A84,'Ввод информации'!$E$8:$E$198,0)),"")</f>
        <v>13.632999999999999</v>
      </c>
      <c r="C84" s="46" t="str">
        <f>IFERROR(INDEX('Ввод информации'!$G$8:$G$198,MATCH('Сводный перечень'!A84,'Ввод информации'!$E$8:$E$198,0)),"")</f>
        <v>2007-2009, 2021-2023 (ПИР);
2023-2026 (СМР)</v>
      </c>
      <c r="D84" s="101" t="s">
        <v>234</v>
      </c>
      <c r="E84" s="103">
        <v>9000</v>
      </c>
      <c r="F84" s="105">
        <v>0</v>
      </c>
      <c r="G84" s="105">
        <v>9000</v>
      </c>
      <c r="H84" s="105">
        <v>0</v>
      </c>
      <c r="I84" s="105">
        <v>0</v>
      </c>
      <c r="J84" s="105">
        <v>3242.5</v>
      </c>
      <c r="K84" s="105">
        <v>0</v>
      </c>
      <c r="L84" s="105">
        <v>3242.5</v>
      </c>
      <c r="M84" s="105">
        <v>0</v>
      </c>
      <c r="N84" s="105">
        <v>0</v>
      </c>
      <c r="O84" s="105">
        <v>10228.6</v>
      </c>
      <c r="P84" s="105">
        <v>0</v>
      </c>
      <c r="Q84" s="105">
        <v>10228.6</v>
      </c>
      <c r="R84" s="105">
        <v>0</v>
      </c>
      <c r="S84" s="105">
        <v>0</v>
      </c>
    </row>
    <row r="85" spans="1:19" ht="38.25" x14ac:dyDescent="0.25">
      <c r="A85" s="101" t="s">
        <v>240</v>
      </c>
      <c r="B85" s="46" t="str">
        <f>IFERROR(INDEX('Ввод информации'!$F$8:$F$198,MATCH('Сводный перечень'!A85,'Ввод информации'!$E$8:$E$198,0)),"")</f>
        <v>18,53 км</v>
      </c>
      <c r="C85" s="46" t="str">
        <f>IFERROR(INDEX('Ввод информации'!$G$8:$G$198,MATCH('Сводный перечень'!A85,'Ввод информации'!$E$8:$E$198,0)),"")</f>
        <v>2003-2010, 2014-2020 (ПИР); 
2021-2022 (СМР)</v>
      </c>
      <c r="D85" s="101" t="s">
        <v>240</v>
      </c>
      <c r="E85" s="103">
        <v>508163.2</v>
      </c>
      <c r="F85" s="105">
        <v>0</v>
      </c>
      <c r="G85" s="105">
        <v>508163.2</v>
      </c>
      <c r="H85" s="105">
        <v>0</v>
      </c>
      <c r="I85" s="105">
        <v>0</v>
      </c>
      <c r="J85" s="105">
        <v>1194869.3</v>
      </c>
      <c r="K85" s="105">
        <v>0</v>
      </c>
      <c r="L85" s="105">
        <v>1194869.3</v>
      </c>
      <c r="M85" s="105">
        <v>0</v>
      </c>
      <c r="N85" s="105">
        <v>0</v>
      </c>
      <c r="O85" s="105">
        <v>0</v>
      </c>
      <c r="P85" s="105">
        <v>0</v>
      </c>
      <c r="Q85" s="105">
        <v>0</v>
      </c>
      <c r="R85" s="105">
        <v>0</v>
      </c>
      <c r="S85" s="105">
        <v>0</v>
      </c>
    </row>
    <row r="86" spans="1:19" ht="30" x14ac:dyDescent="0.25">
      <c r="A86" s="101" t="s">
        <v>243</v>
      </c>
      <c r="B86" s="46" t="str">
        <f>IFERROR(INDEX('Ввод информации'!$F$8:$F$198,MATCH('Сводный перечень'!A86,'Ввод информации'!$E$8:$E$198,0)),"")</f>
        <v>11,2 км</v>
      </c>
      <c r="C86" s="46" t="str">
        <f>IFERROR(INDEX('Ввод информации'!$G$8:$G$198,MATCH('Сводный перечень'!A86,'Ввод информации'!$E$8:$E$198,0)),"")</f>
        <v>2017-2020 (ПИР);
2021-2023 (СМР)</v>
      </c>
      <c r="D86" s="101" t="s">
        <v>243</v>
      </c>
      <c r="E86" s="103">
        <v>431342.6</v>
      </c>
      <c r="F86" s="105">
        <v>0</v>
      </c>
      <c r="G86" s="105">
        <v>431342.6</v>
      </c>
      <c r="H86" s="105">
        <v>0</v>
      </c>
      <c r="I86" s="105">
        <v>0</v>
      </c>
      <c r="J86" s="105">
        <v>477861.4</v>
      </c>
      <c r="K86" s="105">
        <v>0</v>
      </c>
      <c r="L86" s="105">
        <v>477861.4</v>
      </c>
      <c r="M86" s="105">
        <v>0</v>
      </c>
      <c r="N86" s="105">
        <v>0</v>
      </c>
      <c r="O86" s="105">
        <v>1634680.5</v>
      </c>
      <c r="P86" s="105">
        <v>0</v>
      </c>
      <c r="Q86" s="105">
        <v>1634680.5</v>
      </c>
      <c r="R86" s="105">
        <v>0</v>
      </c>
      <c r="S86" s="105">
        <v>0</v>
      </c>
    </row>
    <row r="87" spans="1:19" ht="105" x14ac:dyDescent="0.25">
      <c r="A87" s="101" t="s">
        <v>220</v>
      </c>
      <c r="B87" s="46" t="str">
        <f>IFERROR(INDEX('Ввод информации'!$F$8:$F$198,MATCH('Сводный перечень'!A87,'Ввод информации'!$E$8:$E$198,0)),"")</f>
        <v>41,5 км</v>
      </c>
      <c r="C87" s="46" t="str">
        <f>IFERROR(INDEX('Ввод информации'!$G$8:$G$198,MATCH('Сводный перечень'!A87,'Ввод информации'!$E$8:$E$198,0)),"")</f>
        <v>2005-2010 (ПИР);
2012-2021 (СМР)</v>
      </c>
      <c r="D87" s="101" t="s">
        <v>220</v>
      </c>
      <c r="E87" s="103">
        <v>1016</v>
      </c>
      <c r="F87" s="105">
        <v>0</v>
      </c>
      <c r="G87" s="105">
        <v>1016</v>
      </c>
      <c r="H87" s="105">
        <v>0</v>
      </c>
      <c r="I87" s="105">
        <v>0</v>
      </c>
      <c r="J87" s="105">
        <v>0</v>
      </c>
      <c r="K87" s="105">
        <v>0</v>
      </c>
      <c r="L87" s="105">
        <v>0</v>
      </c>
      <c r="M87" s="105">
        <v>0</v>
      </c>
      <c r="N87" s="105">
        <v>0</v>
      </c>
      <c r="O87" s="105">
        <v>0</v>
      </c>
      <c r="P87" s="105">
        <v>0</v>
      </c>
      <c r="Q87" s="105">
        <v>0</v>
      </c>
      <c r="R87" s="105">
        <v>0</v>
      </c>
      <c r="S87" s="105">
        <v>0</v>
      </c>
    </row>
    <row r="88" spans="1:19" ht="30" x14ac:dyDescent="0.25">
      <c r="A88" s="101" t="s">
        <v>222</v>
      </c>
      <c r="B88" s="46" t="str">
        <f>IFERROR(INDEX('Ввод информации'!$F$8:$F$198,MATCH('Сводный перечень'!A88,'Ввод информации'!$E$8:$E$198,0)),"")</f>
        <v>16,951 км</v>
      </c>
      <c r="C88" s="46" t="str">
        <f>IFERROR(INDEX('Ввод информации'!$G$8:$G$198,MATCH('Сводный перечень'!A88,'Ввод информации'!$E$8:$E$198,0)),"")</f>
        <v>2017-2020 (ПИР);
2020-2022 (СМР)</v>
      </c>
      <c r="D88" s="101" t="s">
        <v>222</v>
      </c>
      <c r="E88" s="103">
        <v>840453</v>
      </c>
      <c r="F88" s="105">
        <v>0</v>
      </c>
      <c r="G88" s="105">
        <v>840453</v>
      </c>
      <c r="H88" s="105">
        <v>0</v>
      </c>
      <c r="I88" s="105">
        <v>0</v>
      </c>
      <c r="J88" s="105">
        <v>502205.7</v>
      </c>
      <c r="K88" s="105">
        <v>0</v>
      </c>
      <c r="L88" s="105">
        <v>502205.7</v>
      </c>
      <c r="M88" s="105">
        <v>0</v>
      </c>
      <c r="N88" s="105">
        <v>0</v>
      </c>
      <c r="O88" s="105">
        <v>0</v>
      </c>
      <c r="P88" s="105">
        <v>0</v>
      </c>
      <c r="Q88" s="105">
        <v>0</v>
      </c>
      <c r="R88" s="105">
        <v>0</v>
      </c>
      <c r="S88" s="105">
        <v>0</v>
      </c>
    </row>
    <row r="89" spans="1:19" ht="75" x14ac:dyDescent="0.25">
      <c r="A89" s="101" t="s">
        <v>232</v>
      </c>
      <c r="B89" s="46" t="str">
        <f>IFERROR(INDEX('Ввод информации'!$F$8:$F$198,MATCH('Сводный перечень'!A89,'Ввод информации'!$E$8:$E$198,0)),"")</f>
        <v>5,791 км</v>
      </c>
      <c r="C89" s="46" t="str">
        <f>IFERROR(INDEX('Ввод информации'!$G$8:$G$198,MATCH('Сводный перечень'!A89,'Ввод информации'!$E$8:$E$198,0)),"")</f>
        <v>2006-2007, 2020-2021 (ПИР);
2022-2024 (СМР)</v>
      </c>
      <c r="D89" s="101" t="s">
        <v>232</v>
      </c>
      <c r="E89" s="103">
        <v>10100</v>
      </c>
      <c r="F89" s="105">
        <v>0</v>
      </c>
      <c r="G89" s="105">
        <v>10100</v>
      </c>
      <c r="H89" s="105">
        <v>0</v>
      </c>
      <c r="I89" s="105">
        <v>0</v>
      </c>
      <c r="J89" s="105">
        <v>68007</v>
      </c>
      <c r="K89" s="105">
        <v>0</v>
      </c>
      <c r="L89" s="105">
        <v>68007</v>
      </c>
      <c r="M89" s="105">
        <v>0</v>
      </c>
      <c r="N89" s="105">
        <v>0</v>
      </c>
      <c r="O89" s="105">
        <v>771897.9</v>
      </c>
      <c r="P89" s="105">
        <v>0</v>
      </c>
      <c r="Q89" s="105">
        <v>276897.90000000002</v>
      </c>
      <c r="R89" s="105">
        <v>0</v>
      </c>
      <c r="S89" s="105">
        <v>495000</v>
      </c>
    </row>
    <row r="90" spans="1:19" ht="30" x14ac:dyDescent="0.25">
      <c r="A90" s="101" t="s">
        <v>252</v>
      </c>
      <c r="B90" s="46" t="str">
        <f>IFERROR(INDEX('Ввод информации'!$F$8:$F$198,MATCH('Сводный перечень'!A90,'Ввод информации'!$E$8:$E$198,0)),"")</f>
        <v>0,95434 км</v>
      </c>
      <c r="C90" s="46" t="str">
        <f>IFERROR(INDEX('Ввод информации'!$G$8:$G$198,MATCH('Сводный перечень'!A90,'Ввод информации'!$E$8:$E$198,0)),"")</f>
        <v>2013-2018 (ПИР);
2019-2021 (СМР)</v>
      </c>
      <c r="D90" s="101" t="s">
        <v>252</v>
      </c>
      <c r="E90" s="103">
        <v>305045.2</v>
      </c>
      <c r="F90" s="105">
        <v>0</v>
      </c>
      <c r="G90" s="105">
        <v>274540.7</v>
      </c>
      <c r="H90" s="105">
        <v>30504.5</v>
      </c>
      <c r="I90" s="105">
        <v>0</v>
      </c>
      <c r="J90" s="105">
        <v>0</v>
      </c>
      <c r="K90" s="105">
        <v>0</v>
      </c>
      <c r="L90" s="105">
        <v>0</v>
      </c>
      <c r="M90" s="105">
        <v>0</v>
      </c>
      <c r="N90" s="105">
        <v>0</v>
      </c>
      <c r="O90" s="105">
        <v>0</v>
      </c>
      <c r="P90" s="105">
        <v>0</v>
      </c>
      <c r="Q90" s="105">
        <v>0</v>
      </c>
      <c r="R90" s="105">
        <v>0</v>
      </c>
      <c r="S90" s="105">
        <v>0</v>
      </c>
    </row>
    <row r="91" spans="1:19" ht="60" x14ac:dyDescent="0.25">
      <c r="A91" s="101" t="s">
        <v>333</v>
      </c>
      <c r="B91" s="46" t="str">
        <f>IFERROR(INDEX('Ввод информации'!$F$8:$F$198,MATCH('Сводный перечень'!A91,'Ввод информации'!$E$8:$E$198,0)),"")</f>
        <v>0,141 км</v>
      </c>
      <c r="C91" s="46" t="str">
        <f>IFERROR(INDEX('Ввод информации'!$G$8:$G$198,MATCH('Сводный перечень'!A91,'Ввод информации'!$E$8:$E$198,0)),"")</f>
        <v>2021 (ПИР);
2022-2023 (СМР)</v>
      </c>
      <c r="D91" s="101" t="s">
        <v>333</v>
      </c>
      <c r="E91" s="103">
        <v>4750</v>
      </c>
      <c r="F91" s="105">
        <v>0</v>
      </c>
      <c r="G91" s="105">
        <v>4750</v>
      </c>
      <c r="H91" s="105">
        <v>0</v>
      </c>
      <c r="I91" s="105">
        <v>0</v>
      </c>
      <c r="J91" s="105">
        <v>112600</v>
      </c>
      <c r="K91" s="105">
        <v>0</v>
      </c>
      <c r="L91" s="105">
        <v>112600</v>
      </c>
      <c r="M91" s="105">
        <v>0</v>
      </c>
      <c r="N91" s="105">
        <v>0</v>
      </c>
      <c r="O91" s="105">
        <v>34915.4</v>
      </c>
      <c r="P91" s="105">
        <v>0</v>
      </c>
      <c r="Q91" s="105">
        <v>34915.4</v>
      </c>
      <c r="R91" s="105">
        <v>0</v>
      </c>
      <c r="S91" s="105">
        <v>0</v>
      </c>
    </row>
    <row r="92" spans="1:19" ht="60" x14ac:dyDescent="0.25">
      <c r="A92" s="101" t="s">
        <v>334</v>
      </c>
      <c r="B92" s="46" t="str">
        <f>IFERROR(INDEX('Ввод информации'!$F$8:$F$198,MATCH('Сводный перечень'!A92,'Ввод информации'!$E$8:$E$198,0)),"")</f>
        <v>0,42 км</v>
      </c>
      <c r="C92" s="46" t="str">
        <f>IFERROR(INDEX('Ввод информации'!$G$8:$G$198,MATCH('Сводный перечень'!A92,'Ввод информации'!$E$8:$E$198,0)),"")</f>
        <v>2021-2022 (ПИР);
2023-2025 (СМР)</v>
      </c>
      <c r="D92" s="101" t="s">
        <v>334</v>
      </c>
      <c r="E92" s="103">
        <v>4700</v>
      </c>
      <c r="F92" s="105">
        <v>0</v>
      </c>
      <c r="G92" s="105">
        <v>4700</v>
      </c>
      <c r="H92" s="105">
        <v>0</v>
      </c>
      <c r="I92" s="105">
        <v>0</v>
      </c>
      <c r="J92" s="105">
        <v>27300</v>
      </c>
      <c r="K92" s="105">
        <v>0</v>
      </c>
      <c r="L92" s="105">
        <v>27300</v>
      </c>
      <c r="M92" s="105">
        <v>0</v>
      </c>
      <c r="N92" s="105">
        <v>0</v>
      </c>
      <c r="O92" s="105">
        <v>273500</v>
      </c>
      <c r="P92" s="105">
        <v>0</v>
      </c>
      <c r="Q92" s="105">
        <v>273500</v>
      </c>
      <c r="R92" s="105">
        <v>0</v>
      </c>
      <c r="S92" s="105">
        <v>0</v>
      </c>
    </row>
    <row r="93" spans="1:19" ht="60" x14ac:dyDescent="0.25">
      <c r="A93" s="101" t="s">
        <v>335</v>
      </c>
      <c r="B93" s="46" t="str">
        <f>IFERROR(INDEX('Ввод информации'!$F$8:$F$198,MATCH('Сводный перечень'!A93,'Ввод информации'!$E$8:$E$198,0)),"")</f>
        <v>0,62 км</v>
      </c>
      <c r="C93" s="46" t="str">
        <f>IFERROR(INDEX('Ввод информации'!$G$8:$G$198,MATCH('Сводный перечень'!A93,'Ввод информации'!$E$8:$E$198,0)),"")</f>
        <v>2023 (ПИР);
2024-2025 (СМР)</v>
      </c>
      <c r="D93" s="101" t="s">
        <v>335</v>
      </c>
      <c r="E93" s="103">
        <v>0</v>
      </c>
      <c r="F93" s="105">
        <v>0</v>
      </c>
      <c r="G93" s="105">
        <v>0</v>
      </c>
      <c r="H93" s="105">
        <v>0</v>
      </c>
      <c r="I93" s="105">
        <v>0</v>
      </c>
      <c r="J93" s="105">
        <v>0</v>
      </c>
      <c r="K93" s="105">
        <v>0</v>
      </c>
      <c r="L93" s="105">
        <v>0</v>
      </c>
      <c r="M93" s="105">
        <v>0</v>
      </c>
      <c r="N93" s="105">
        <v>0</v>
      </c>
      <c r="O93" s="105">
        <v>4800</v>
      </c>
      <c r="P93" s="105">
        <v>0</v>
      </c>
      <c r="Q93" s="105">
        <v>4800</v>
      </c>
      <c r="R93" s="105">
        <v>0</v>
      </c>
      <c r="S93" s="105">
        <v>0</v>
      </c>
    </row>
    <row r="94" spans="1:19" ht="60" x14ac:dyDescent="0.25">
      <c r="A94" s="101" t="s">
        <v>336</v>
      </c>
      <c r="B94" s="46" t="str">
        <f>IFERROR(INDEX('Ввод информации'!$F$8:$F$198,MATCH('Сводный перечень'!A94,'Ввод информации'!$E$8:$E$198,0)),"")</f>
        <v>0,58 км</v>
      </c>
      <c r="C94" s="46" t="str">
        <f>IFERROR(INDEX('Ввод информации'!$G$8:$G$198,MATCH('Сводный перечень'!A94,'Ввод информации'!$E$8:$E$198,0)),"")</f>
        <v>2023-2024 (ПИР);
2024-2025 (СМР)</v>
      </c>
      <c r="D94" s="101" t="s">
        <v>336</v>
      </c>
      <c r="E94" s="103">
        <v>0</v>
      </c>
      <c r="F94" s="105">
        <v>0</v>
      </c>
      <c r="G94" s="105">
        <v>0</v>
      </c>
      <c r="H94" s="105">
        <v>0</v>
      </c>
      <c r="I94" s="105">
        <v>0</v>
      </c>
      <c r="J94" s="105">
        <v>0</v>
      </c>
      <c r="K94" s="105">
        <v>0</v>
      </c>
      <c r="L94" s="105">
        <v>0</v>
      </c>
      <c r="M94" s="105">
        <v>0</v>
      </c>
      <c r="N94" s="105">
        <v>0</v>
      </c>
      <c r="O94" s="105">
        <v>9042.9</v>
      </c>
      <c r="P94" s="105">
        <v>0</v>
      </c>
      <c r="Q94" s="105">
        <v>9042.9</v>
      </c>
      <c r="R94" s="105">
        <v>0</v>
      </c>
      <c r="S94" s="105">
        <v>0</v>
      </c>
    </row>
    <row r="95" spans="1:19" ht="45" x14ac:dyDescent="0.25">
      <c r="A95" s="101" t="s">
        <v>337</v>
      </c>
      <c r="B95" s="46" t="str">
        <f>IFERROR(INDEX('Ввод информации'!$F$8:$F$198,MATCH('Сводный перечень'!A95,'Ввод информации'!$E$8:$E$198,0)),"")</f>
        <v>15,224 км</v>
      </c>
      <c r="C95" s="46" t="str">
        <f>IFERROR(INDEX('Ввод информации'!$G$8:$G$198,MATCH('Сводный перечень'!A95,'Ввод информации'!$E$8:$E$198,0)),"")</f>
        <v>2021-2022 (ПИР);
2023-2024 (СМР)</v>
      </c>
      <c r="D95" s="101" t="s">
        <v>337</v>
      </c>
      <c r="E95" s="103">
        <v>6625.1</v>
      </c>
      <c r="F95" s="105">
        <v>0</v>
      </c>
      <c r="G95" s="105">
        <v>6625.1</v>
      </c>
      <c r="H95" s="105">
        <v>0</v>
      </c>
      <c r="I95" s="105">
        <v>0</v>
      </c>
      <c r="J95" s="105">
        <v>11374.9</v>
      </c>
      <c r="K95" s="105">
        <v>0</v>
      </c>
      <c r="L95" s="105">
        <v>11374.9</v>
      </c>
      <c r="M95" s="105">
        <v>0</v>
      </c>
      <c r="N95" s="105">
        <v>0</v>
      </c>
      <c r="O95" s="105">
        <v>667394.4</v>
      </c>
      <c r="P95" s="105">
        <v>0</v>
      </c>
      <c r="Q95" s="105">
        <v>283394.40000000002</v>
      </c>
      <c r="R95" s="105">
        <v>0</v>
      </c>
      <c r="S95" s="105">
        <v>384000</v>
      </c>
    </row>
    <row r="96" spans="1:19" ht="45" x14ac:dyDescent="0.25">
      <c r="A96" s="101" t="s">
        <v>338</v>
      </c>
      <c r="B96" s="46" t="str">
        <f>IFERROR(INDEX('Ввод информации'!$F$8:$F$198,MATCH('Сводный перечень'!A96,'Ввод информации'!$E$8:$E$198,0)),"")</f>
        <v>7,7 км</v>
      </c>
      <c r="C96" s="46" t="str">
        <f>IFERROR(INDEX('Ввод информации'!$G$8:$G$198,MATCH('Сводный перечень'!A96,'Ввод информации'!$E$8:$E$198,0)),"")</f>
        <v>2022-2023 (ПИР);
2025-2027 (СМР)</v>
      </c>
      <c r="D96" s="101" t="s">
        <v>338</v>
      </c>
      <c r="E96" s="103">
        <v>0</v>
      </c>
      <c r="F96" s="105">
        <v>0</v>
      </c>
      <c r="G96" s="105">
        <v>0</v>
      </c>
      <c r="H96" s="105">
        <v>0</v>
      </c>
      <c r="I96" s="105">
        <v>0</v>
      </c>
      <c r="J96" s="105">
        <v>7200</v>
      </c>
      <c r="K96" s="105">
        <v>0</v>
      </c>
      <c r="L96" s="105">
        <v>7200</v>
      </c>
      <c r="M96" s="105">
        <v>0</v>
      </c>
      <c r="N96" s="105">
        <v>0</v>
      </c>
      <c r="O96" s="105">
        <v>8640</v>
      </c>
      <c r="P96" s="105">
        <v>0</v>
      </c>
      <c r="Q96" s="105">
        <v>8640</v>
      </c>
      <c r="R96" s="105">
        <v>0</v>
      </c>
      <c r="S96" s="105">
        <v>0</v>
      </c>
    </row>
    <row r="97" spans="1:19" ht="45" x14ac:dyDescent="0.25">
      <c r="A97" s="101" t="s">
        <v>339</v>
      </c>
      <c r="B97" s="46" t="str">
        <f>IFERROR(INDEX('Ввод информации'!$F$8:$F$198,MATCH('Сводный перечень'!A97,'Ввод информации'!$E$8:$E$198,0)),"")</f>
        <v>300/0,090 пассажиров в сутки/км</v>
      </c>
      <c r="C97" s="46" t="str">
        <f>IFERROR(INDEX('Ввод информации'!$G$8:$G$198,MATCH('Сводный перечень'!A97,'Ввод информации'!$E$8:$E$198,0)),"")</f>
        <v>2015-2021 (ПИР)</v>
      </c>
      <c r="D97" s="101" t="s">
        <v>339</v>
      </c>
      <c r="E97" s="103">
        <v>12000</v>
      </c>
      <c r="F97" s="105">
        <v>0</v>
      </c>
      <c r="G97" s="105">
        <v>12000</v>
      </c>
      <c r="H97" s="105">
        <v>0</v>
      </c>
      <c r="I97" s="105">
        <v>0</v>
      </c>
      <c r="J97" s="105">
        <v>0</v>
      </c>
      <c r="K97" s="105">
        <v>0</v>
      </c>
      <c r="L97" s="105">
        <v>0</v>
      </c>
      <c r="M97" s="105">
        <v>0</v>
      </c>
      <c r="N97" s="105">
        <v>0</v>
      </c>
      <c r="O97" s="105">
        <v>0</v>
      </c>
      <c r="P97" s="105">
        <v>0</v>
      </c>
      <c r="Q97" s="105">
        <v>0</v>
      </c>
      <c r="R97" s="105">
        <v>0</v>
      </c>
      <c r="S97" s="105">
        <v>0</v>
      </c>
    </row>
    <row r="98" spans="1:19" ht="30" x14ac:dyDescent="0.25">
      <c r="A98" s="101" t="s">
        <v>378</v>
      </c>
      <c r="B98" s="46" t="str">
        <f>IFERROR(INDEX('Ввод информации'!$F$8:$F$198,MATCH('Сводный перечень'!A98,'Ввод информации'!$E$8:$E$198,0)),"")</f>
        <v>0,64 км</v>
      </c>
      <c r="C98" s="46" t="str">
        <f>IFERROR(INDEX('Ввод информации'!$G$8:$G$198,MATCH('Сводный перечень'!A98,'Ввод информации'!$E$8:$E$198,0)),"")</f>
        <v>2014-2015 (ПИР);
 2021-2022 (СМР)</v>
      </c>
      <c r="D98" s="101" t="s">
        <v>378</v>
      </c>
      <c r="E98" s="103">
        <v>0</v>
      </c>
      <c r="F98" s="105">
        <v>0</v>
      </c>
      <c r="G98" s="105">
        <v>0</v>
      </c>
      <c r="H98" s="105">
        <v>0</v>
      </c>
      <c r="I98" s="105">
        <v>0</v>
      </c>
      <c r="J98" s="105">
        <v>0</v>
      </c>
      <c r="K98" s="105">
        <v>0</v>
      </c>
      <c r="L98" s="105">
        <v>0</v>
      </c>
      <c r="M98" s="105">
        <v>0</v>
      </c>
      <c r="N98" s="105">
        <v>0</v>
      </c>
      <c r="O98" s="105">
        <v>44452</v>
      </c>
      <c r="P98" s="105">
        <v>0</v>
      </c>
      <c r="Q98" s="105">
        <v>0</v>
      </c>
      <c r="R98" s="105">
        <v>44452</v>
      </c>
      <c r="S98" s="105">
        <v>0</v>
      </c>
    </row>
    <row r="99" spans="1:19" ht="25.5" x14ac:dyDescent="0.25">
      <c r="A99" s="101" t="s">
        <v>379</v>
      </c>
      <c r="B99" s="46" t="str">
        <f>IFERROR(INDEX('Ввод информации'!$F$8:$F$198,MATCH('Сводный перечень'!A99,'Ввод информации'!$E$8:$E$198,0)),"")</f>
        <v>1,155 км</v>
      </c>
      <c r="C99" s="46" t="str">
        <f>IFERROR(INDEX('Ввод информации'!$G$8:$G$198,MATCH('Сводный перечень'!A99,'Ввод информации'!$E$8:$E$198,0)),"")</f>
        <v>2014-2015 (ПИР); 
2021-2024 (СМР)</v>
      </c>
      <c r="D99" s="101" t="s">
        <v>379</v>
      </c>
      <c r="E99" s="103">
        <v>0</v>
      </c>
      <c r="F99" s="105">
        <v>0</v>
      </c>
      <c r="G99" s="105">
        <v>0</v>
      </c>
      <c r="H99" s="105">
        <v>0</v>
      </c>
      <c r="I99" s="105">
        <v>0</v>
      </c>
      <c r="J99" s="105">
        <v>0</v>
      </c>
      <c r="K99" s="105">
        <v>0</v>
      </c>
      <c r="L99" s="105">
        <v>0</v>
      </c>
      <c r="M99" s="105">
        <v>0</v>
      </c>
      <c r="N99" s="105">
        <v>0</v>
      </c>
      <c r="O99" s="105">
        <v>62143</v>
      </c>
      <c r="P99" s="105">
        <v>0</v>
      </c>
      <c r="Q99" s="105">
        <v>0</v>
      </c>
      <c r="R99" s="105">
        <v>62143</v>
      </c>
      <c r="S99" s="105">
        <v>0</v>
      </c>
    </row>
    <row r="100" spans="1:19" ht="45" x14ac:dyDescent="0.25">
      <c r="A100" s="108" t="s">
        <v>274</v>
      </c>
      <c r="B100" s="46" t="str">
        <f>IFERROR(INDEX('Ввод информации'!$F$8:$F$198,MATCH('Сводный перечень'!A100,'Ввод информации'!$E$8:$E$198,0)),"")</f>
        <v/>
      </c>
      <c r="C100" s="46" t="str">
        <f>IFERROR(INDEX('Ввод информации'!$G$8:$G$198,MATCH('Сводный перечень'!A100,'Ввод информации'!$E$8:$E$198,0)),"")</f>
        <v/>
      </c>
      <c r="D100" s="44" t="s">
        <v>274</v>
      </c>
      <c r="E100" s="103">
        <v>434000</v>
      </c>
      <c r="F100" s="105">
        <v>0</v>
      </c>
      <c r="G100" s="105">
        <v>434000</v>
      </c>
      <c r="H100" s="105">
        <v>0</v>
      </c>
      <c r="I100" s="105">
        <v>0</v>
      </c>
      <c r="J100" s="105">
        <v>600000</v>
      </c>
      <c r="K100" s="105">
        <v>0</v>
      </c>
      <c r="L100" s="105">
        <v>600000</v>
      </c>
      <c r="M100" s="105">
        <v>0</v>
      </c>
      <c r="N100" s="105">
        <v>0</v>
      </c>
      <c r="O100" s="105">
        <v>688569.4</v>
      </c>
      <c r="P100" s="105">
        <v>0</v>
      </c>
      <c r="Q100" s="105">
        <v>688569.4</v>
      </c>
      <c r="R100" s="105">
        <v>0</v>
      </c>
      <c r="S100" s="105">
        <v>0</v>
      </c>
    </row>
    <row r="101" spans="1:19" x14ac:dyDescent="0.25">
      <c r="A101" s="63" t="s">
        <v>18</v>
      </c>
      <c r="B101" s="46" t="str">
        <f>IFERROR(INDEX('Ввод информации'!$F$8:$F$198,MATCH('Сводный перечень'!A101,'Ввод информации'!$E$8:$E$198,0)),"")</f>
        <v/>
      </c>
      <c r="C101" s="46" t="str">
        <f>IFERROR(INDEX('Ввод информации'!$G$8:$G$198,MATCH('Сводный перечень'!A101,'Ввод информации'!$E$8:$E$198,0)),"")</f>
        <v/>
      </c>
      <c r="D101" s="57" t="s">
        <v>18</v>
      </c>
      <c r="E101" s="103">
        <v>400000</v>
      </c>
      <c r="F101" s="105">
        <v>0</v>
      </c>
      <c r="G101" s="105">
        <v>400000</v>
      </c>
      <c r="H101" s="105">
        <v>0</v>
      </c>
      <c r="I101" s="105">
        <v>0</v>
      </c>
      <c r="J101" s="105">
        <v>600000</v>
      </c>
      <c r="K101" s="105">
        <v>0</v>
      </c>
      <c r="L101" s="105">
        <v>600000</v>
      </c>
      <c r="M101" s="105">
        <v>0</v>
      </c>
      <c r="N101" s="105">
        <v>0</v>
      </c>
      <c r="O101" s="105">
        <v>688569.4</v>
      </c>
      <c r="P101" s="105">
        <v>0</v>
      </c>
      <c r="Q101" s="105">
        <v>688569.4</v>
      </c>
      <c r="R101" s="105">
        <v>0</v>
      </c>
      <c r="S101" s="105">
        <v>0</v>
      </c>
    </row>
    <row r="102" spans="1:19" ht="25.5" x14ac:dyDescent="0.25">
      <c r="A102" s="58" t="s">
        <v>345</v>
      </c>
      <c r="B102" s="46" t="str">
        <f>IFERROR(INDEX('Ввод информации'!$F$8:$F$198,MATCH('Сводный перечень'!A102,'Ввод информации'!$E$8:$E$198,0)),"")</f>
        <v>120 коек/ 100 пос. в смену</v>
      </c>
      <c r="C102" s="46" t="str">
        <f>IFERROR(INDEX('Ввод информации'!$G$8:$G$198,MATCH('Сводный перечень'!A102,'Ввод информации'!$E$8:$E$198,0)),"")</f>
        <v>2017-2020 (ПИР); 
2021-2024 (СМР)</v>
      </c>
      <c r="D102" s="58" t="s">
        <v>345</v>
      </c>
      <c r="E102" s="103">
        <v>400000</v>
      </c>
      <c r="F102" s="105">
        <v>0</v>
      </c>
      <c r="G102" s="105">
        <v>400000</v>
      </c>
      <c r="H102" s="105">
        <v>0</v>
      </c>
      <c r="I102" s="105">
        <v>0</v>
      </c>
      <c r="J102" s="105">
        <v>600000</v>
      </c>
      <c r="K102" s="105">
        <v>0</v>
      </c>
      <c r="L102" s="105">
        <v>600000</v>
      </c>
      <c r="M102" s="105">
        <v>0</v>
      </c>
      <c r="N102" s="105">
        <v>0</v>
      </c>
      <c r="O102" s="105">
        <v>688569.4</v>
      </c>
      <c r="P102" s="105">
        <v>0</v>
      </c>
      <c r="Q102" s="105">
        <v>688569.4</v>
      </c>
      <c r="R102" s="105">
        <v>0</v>
      </c>
      <c r="S102" s="105">
        <v>0</v>
      </c>
    </row>
    <row r="103" spans="1:19" x14ac:dyDescent="0.25">
      <c r="A103" s="63" t="s">
        <v>15</v>
      </c>
      <c r="B103" s="46" t="str">
        <f>IFERROR(INDEX('Ввод информации'!$F$8:$F$198,MATCH('Сводный перечень'!A103,'Ввод информации'!$E$8:$E$198,0)),"")</f>
        <v/>
      </c>
      <c r="C103" s="46" t="str">
        <f>IFERROR(INDEX('Ввод информации'!$G$8:$G$198,MATCH('Сводный перечень'!A103,'Ввод информации'!$E$8:$E$198,0)),"")</f>
        <v/>
      </c>
      <c r="D103" s="57" t="s">
        <v>15</v>
      </c>
      <c r="E103" s="103">
        <v>34000</v>
      </c>
      <c r="F103" s="105">
        <v>0</v>
      </c>
      <c r="G103" s="105">
        <v>34000</v>
      </c>
      <c r="H103" s="105">
        <v>0</v>
      </c>
      <c r="I103" s="105">
        <v>0</v>
      </c>
      <c r="J103" s="105">
        <v>0</v>
      </c>
      <c r="K103" s="105">
        <v>0</v>
      </c>
      <c r="L103" s="105">
        <v>0</v>
      </c>
      <c r="M103" s="105">
        <v>0</v>
      </c>
      <c r="N103" s="105">
        <v>0</v>
      </c>
      <c r="O103" s="105">
        <v>0</v>
      </c>
      <c r="P103" s="105">
        <v>0</v>
      </c>
      <c r="Q103" s="105">
        <v>0</v>
      </c>
      <c r="R103" s="105">
        <v>0</v>
      </c>
      <c r="S103" s="105">
        <v>0</v>
      </c>
    </row>
    <row r="104" spans="1:19" ht="60" x14ac:dyDescent="0.25">
      <c r="A104" s="58" t="s">
        <v>109</v>
      </c>
      <c r="B104" s="46" t="str">
        <f>IFERROR(INDEX('Ввод информации'!$F$8:$F$198,MATCH('Сводный перечень'!A104,'Ввод информации'!$E$8:$E$198,0)),"")</f>
        <v>235 коек
665 пос. в смену</v>
      </c>
      <c r="C104" s="46" t="str">
        <f>IFERROR(INDEX('Ввод информации'!$G$8:$G$198,MATCH('Сводный перечень'!A104,'Ввод информации'!$E$8:$E$198,0)),"")</f>
        <v>2019-2021 (ПИР)</v>
      </c>
      <c r="D104" s="58" t="s">
        <v>109</v>
      </c>
      <c r="E104" s="103">
        <v>34000</v>
      </c>
      <c r="F104" s="105">
        <v>0</v>
      </c>
      <c r="G104" s="105">
        <v>34000</v>
      </c>
      <c r="H104" s="105">
        <v>0</v>
      </c>
      <c r="I104" s="105">
        <v>0</v>
      </c>
      <c r="J104" s="105">
        <v>0</v>
      </c>
      <c r="K104" s="105">
        <v>0</v>
      </c>
      <c r="L104" s="105">
        <v>0</v>
      </c>
      <c r="M104" s="105">
        <v>0</v>
      </c>
      <c r="N104" s="105">
        <v>0</v>
      </c>
      <c r="O104" s="105">
        <v>0</v>
      </c>
      <c r="P104" s="105">
        <v>0</v>
      </c>
      <c r="Q104" s="105">
        <v>0</v>
      </c>
      <c r="R104" s="105">
        <v>0</v>
      </c>
      <c r="S104" s="105">
        <v>0</v>
      </c>
    </row>
    <row r="105" spans="1:19" ht="45" x14ac:dyDescent="0.25">
      <c r="A105" s="108" t="s">
        <v>156</v>
      </c>
      <c r="B105" s="46" t="str">
        <f>IFERROR(INDEX('Ввод информации'!$F$8:$F$198,MATCH('Сводный перечень'!A105,'Ввод информации'!$E$8:$E$198,0)),"")</f>
        <v/>
      </c>
      <c r="C105" s="46" t="str">
        <f>IFERROR(INDEX('Ввод информации'!$G$8:$G$198,MATCH('Сводный перечень'!A105,'Ввод информации'!$E$8:$E$198,0)),"")</f>
        <v/>
      </c>
      <c r="D105" s="44" t="s">
        <v>156</v>
      </c>
      <c r="E105" s="103">
        <v>1169057.8999999999</v>
      </c>
      <c r="F105" s="105">
        <v>0</v>
      </c>
      <c r="G105" s="105">
        <v>325490.3</v>
      </c>
      <c r="H105" s="105">
        <v>0</v>
      </c>
      <c r="I105" s="105">
        <v>843567.6</v>
      </c>
      <c r="J105" s="105">
        <v>1525115</v>
      </c>
      <c r="K105" s="105">
        <v>0</v>
      </c>
      <c r="L105" s="105">
        <v>0</v>
      </c>
      <c r="M105" s="105">
        <v>0</v>
      </c>
      <c r="N105" s="105">
        <v>1525115</v>
      </c>
      <c r="O105" s="105">
        <v>3409086.2</v>
      </c>
      <c r="P105" s="105">
        <v>0</v>
      </c>
      <c r="Q105" s="105">
        <v>0</v>
      </c>
      <c r="R105" s="105">
        <v>0</v>
      </c>
      <c r="S105" s="105">
        <v>3409086.2</v>
      </c>
    </row>
    <row r="106" spans="1:19" x14ac:dyDescent="0.25">
      <c r="A106" s="63" t="s">
        <v>18</v>
      </c>
      <c r="B106" s="46" t="str">
        <f>IFERROR(INDEX('Ввод информации'!$F$8:$F$198,MATCH('Сводный перечень'!A106,'Ввод информации'!$E$8:$E$198,0)),"")</f>
        <v/>
      </c>
      <c r="C106" s="46" t="str">
        <f>IFERROR(INDEX('Ввод информации'!$G$8:$G$198,MATCH('Сводный перечень'!A106,'Ввод информации'!$E$8:$E$198,0)),"")</f>
        <v/>
      </c>
      <c r="D106" s="57" t="s">
        <v>18</v>
      </c>
      <c r="E106" s="103">
        <v>1169057.8999999999</v>
      </c>
      <c r="F106" s="105">
        <v>0</v>
      </c>
      <c r="G106" s="105">
        <v>325490.3</v>
      </c>
      <c r="H106" s="105">
        <v>0</v>
      </c>
      <c r="I106" s="105">
        <v>843567.6</v>
      </c>
      <c r="J106" s="105">
        <v>1525115</v>
      </c>
      <c r="K106" s="105">
        <v>0</v>
      </c>
      <c r="L106" s="105">
        <v>0</v>
      </c>
      <c r="M106" s="105">
        <v>0</v>
      </c>
      <c r="N106" s="105">
        <v>1525115</v>
      </c>
      <c r="O106" s="105">
        <v>3409086.2</v>
      </c>
      <c r="P106" s="105">
        <v>0</v>
      </c>
      <c r="Q106" s="105">
        <v>0</v>
      </c>
      <c r="R106" s="105">
        <v>0</v>
      </c>
      <c r="S106" s="105">
        <v>3409086.2</v>
      </c>
    </row>
    <row r="107" spans="1:19" ht="90" x14ac:dyDescent="0.25">
      <c r="A107" s="58" t="s">
        <v>162</v>
      </c>
      <c r="B107" s="46" t="str">
        <f>IFERROR(INDEX('Ввод информации'!$F$8:$F$198,MATCH('Сводный перечень'!A107,'Ввод информации'!$E$8:$E$198,0)),"")</f>
        <v>35 тыс.тонн/год</v>
      </c>
      <c r="C107" s="46" t="str">
        <f>IFERROR(INDEX('Ввод информации'!$G$8:$G$198,MATCH('Сводный перечень'!A107,'Ввод информации'!$E$8:$E$198,0)),"")</f>
        <v>2020-2021 (ПИР);
2021-2023 (СМР)</v>
      </c>
      <c r="D107" s="58" t="s">
        <v>162</v>
      </c>
      <c r="E107" s="103">
        <v>156990.29999999999</v>
      </c>
      <c r="F107" s="105">
        <v>0</v>
      </c>
      <c r="G107" s="105">
        <v>75490.3</v>
      </c>
      <c r="H107" s="105">
        <v>0</v>
      </c>
      <c r="I107" s="105">
        <v>81500</v>
      </c>
      <c r="J107" s="105">
        <v>330265</v>
      </c>
      <c r="K107" s="105">
        <v>0</v>
      </c>
      <c r="L107" s="105">
        <v>0</v>
      </c>
      <c r="M107" s="105">
        <v>0</v>
      </c>
      <c r="N107" s="105">
        <v>330265</v>
      </c>
      <c r="O107" s="105">
        <v>165132.70000000001</v>
      </c>
      <c r="P107" s="105">
        <v>0</v>
      </c>
      <c r="Q107" s="105">
        <v>0</v>
      </c>
      <c r="R107" s="105">
        <v>0</v>
      </c>
      <c r="S107" s="105">
        <v>165132.70000000001</v>
      </c>
    </row>
    <row r="108" spans="1:19" ht="90" x14ac:dyDescent="0.25">
      <c r="A108" s="101" t="s">
        <v>164</v>
      </c>
      <c r="B108" s="46" t="str">
        <f>IFERROR(INDEX('Ввод информации'!$F$8:$F$198,MATCH('Сводный перечень'!A108,'Ввод информации'!$E$8:$E$198,0)),"")</f>
        <v>50 тыс. тонн/год</v>
      </c>
      <c r="C108" s="46" t="str">
        <f>IFERROR(INDEX('Ввод информации'!$G$8:$G$198,MATCH('Сводный перечень'!A108,'Ввод информации'!$E$8:$E$198,0)),"")</f>
        <v>2022-2023 (ПИР);
2023-2024 (СМР)</v>
      </c>
      <c r="D108" s="101" t="s">
        <v>164</v>
      </c>
      <c r="E108" s="103">
        <v>0</v>
      </c>
      <c r="F108" s="105">
        <v>0</v>
      </c>
      <c r="G108" s="105">
        <v>0</v>
      </c>
      <c r="H108" s="105">
        <v>0</v>
      </c>
      <c r="I108" s="105">
        <v>0</v>
      </c>
      <c r="J108" s="105">
        <v>0</v>
      </c>
      <c r="K108" s="105">
        <v>0</v>
      </c>
      <c r="L108" s="105">
        <v>0</v>
      </c>
      <c r="M108" s="105">
        <v>0</v>
      </c>
      <c r="N108" s="105">
        <v>0</v>
      </c>
      <c r="O108" s="105">
        <v>332028.5</v>
      </c>
      <c r="P108" s="105">
        <v>0</v>
      </c>
      <c r="Q108" s="105">
        <v>0</v>
      </c>
      <c r="R108" s="105">
        <v>0</v>
      </c>
      <c r="S108" s="105">
        <v>332028.5</v>
      </c>
    </row>
    <row r="109" spans="1:19" ht="90" x14ac:dyDescent="0.25">
      <c r="A109" s="101" t="s">
        <v>157</v>
      </c>
      <c r="B109" s="46" t="str">
        <f>IFERROR(INDEX('Ввод информации'!$F$8:$F$198,MATCH('Сводный перечень'!A109,'Ввод информации'!$E$8:$E$198,0)),"")</f>
        <v>90 тыс.тонн/год</v>
      </c>
      <c r="C109" s="46" t="str">
        <f>IFERROR(INDEX('Ввод информации'!$G$8:$G$198,MATCH('Сводный перечень'!A109,'Ввод информации'!$E$8:$E$198,0)),"")</f>
        <v>2017-2019 (ПИР);
2019-2021 (СМР)</v>
      </c>
      <c r="D109" s="101" t="s">
        <v>157</v>
      </c>
      <c r="E109" s="103">
        <v>164642.6</v>
      </c>
      <c r="F109" s="105">
        <v>0</v>
      </c>
      <c r="G109" s="105">
        <v>0</v>
      </c>
      <c r="H109" s="105">
        <v>0</v>
      </c>
      <c r="I109" s="105">
        <v>164642.6</v>
      </c>
      <c r="J109" s="105">
        <v>0</v>
      </c>
      <c r="K109" s="105">
        <v>0</v>
      </c>
      <c r="L109" s="105">
        <v>0</v>
      </c>
      <c r="M109" s="105">
        <v>0</v>
      </c>
      <c r="N109" s="105">
        <v>0</v>
      </c>
      <c r="O109" s="105">
        <v>0</v>
      </c>
      <c r="P109" s="105">
        <v>0</v>
      </c>
      <c r="Q109" s="105">
        <v>0</v>
      </c>
      <c r="R109" s="105">
        <v>0</v>
      </c>
      <c r="S109" s="105">
        <v>0</v>
      </c>
    </row>
    <row r="110" spans="1:19" ht="105" x14ac:dyDescent="0.25">
      <c r="A110" s="101" t="s">
        <v>160</v>
      </c>
      <c r="B110" s="46" t="str">
        <f>IFERROR(INDEX('Ввод информации'!$F$8:$F$198,MATCH('Сводный перечень'!A110,'Ввод информации'!$E$8:$E$198,0)),"")</f>
        <v>180 тыс.тонн/год</v>
      </c>
      <c r="C110" s="46" t="str">
        <f>IFERROR(INDEX('Ввод информации'!$G$8:$G$198,MATCH('Сводный перечень'!A110,'Ввод информации'!$E$8:$E$198,0)),"")</f>
        <v>2020-2021 (ПИР);
2021-2023 (СМР)</v>
      </c>
      <c r="D110" s="101" t="s">
        <v>160</v>
      </c>
      <c r="E110" s="103">
        <v>847425</v>
      </c>
      <c r="F110" s="105">
        <v>0</v>
      </c>
      <c r="G110" s="105">
        <v>250000</v>
      </c>
      <c r="H110" s="105">
        <v>0</v>
      </c>
      <c r="I110" s="105">
        <v>597425</v>
      </c>
      <c r="J110" s="105">
        <v>1194850</v>
      </c>
      <c r="K110" s="105">
        <v>0</v>
      </c>
      <c r="L110" s="105">
        <v>0</v>
      </c>
      <c r="M110" s="105">
        <v>0</v>
      </c>
      <c r="N110" s="105">
        <v>1194850</v>
      </c>
      <c r="O110" s="105">
        <v>597425</v>
      </c>
      <c r="P110" s="105">
        <v>0</v>
      </c>
      <c r="Q110" s="105">
        <v>0</v>
      </c>
      <c r="R110" s="105">
        <v>0</v>
      </c>
      <c r="S110" s="105">
        <v>597425</v>
      </c>
    </row>
    <row r="111" spans="1:19" ht="90" x14ac:dyDescent="0.25">
      <c r="A111" s="101" t="s">
        <v>166</v>
      </c>
      <c r="B111" s="46" t="str">
        <f>IFERROR(INDEX('Ввод информации'!$F$8:$F$198,MATCH('Сводный перечень'!A111,'Ввод информации'!$E$8:$E$198,0)),"")</f>
        <v>235 тыс. тонн/год</v>
      </c>
      <c r="C111" s="46" t="str">
        <f>IFERROR(INDEX('Ввод информации'!$G$8:$G$198,MATCH('Сводный перечень'!A111,'Ввод информации'!$E$8:$E$198,0)),"")</f>
        <v>2022-2023 (ПИР);
2023-2024 (СМР)</v>
      </c>
      <c r="D111" s="101" t="s">
        <v>166</v>
      </c>
      <c r="E111" s="103">
        <v>0</v>
      </c>
      <c r="F111" s="105">
        <v>0</v>
      </c>
      <c r="G111" s="105">
        <v>0</v>
      </c>
      <c r="H111" s="105">
        <v>0</v>
      </c>
      <c r="I111" s="105">
        <v>0</v>
      </c>
      <c r="J111" s="105">
        <v>0</v>
      </c>
      <c r="K111" s="105">
        <v>0</v>
      </c>
      <c r="L111" s="105">
        <v>0</v>
      </c>
      <c r="M111" s="105">
        <v>0</v>
      </c>
      <c r="N111" s="105">
        <v>0</v>
      </c>
      <c r="O111" s="105">
        <v>2314500</v>
      </c>
      <c r="P111" s="105">
        <v>0</v>
      </c>
      <c r="Q111" s="105">
        <v>0</v>
      </c>
      <c r="R111" s="105">
        <v>0</v>
      </c>
      <c r="S111" s="105">
        <v>2314500</v>
      </c>
    </row>
    <row r="112" spans="1:19" ht="45" x14ac:dyDescent="0.25">
      <c r="A112" s="108" t="s">
        <v>386</v>
      </c>
      <c r="B112" s="46" t="str">
        <f>IFERROR(INDEX('Ввод информации'!$F$8:$F$198,MATCH('Сводный перечень'!A112,'Ввод информации'!$E$8:$E$198,0)),"")</f>
        <v/>
      </c>
      <c r="C112" s="46" t="str">
        <f>IFERROR(INDEX('Ввод информации'!$G$8:$G$198,MATCH('Сводный перечень'!A112,'Ввод информации'!$E$8:$E$198,0)),"")</f>
        <v/>
      </c>
      <c r="D112" s="44" t="s">
        <v>386</v>
      </c>
      <c r="E112" s="103">
        <v>13843696</v>
      </c>
      <c r="F112" s="105">
        <v>0</v>
      </c>
      <c r="G112" s="105">
        <v>0</v>
      </c>
      <c r="H112" s="105">
        <v>0</v>
      </c>
      <c r="I112" s="105">
        <v>13843696</v>
      </c>
      <c r="J112" s="105">
        <v>0</v>
      </c>
      <c r="K112" s="105">
        <v>0</v>
      </c>
      <c r="L112" s="105">
        <v>0</v>
      </c>
      <c r="M112" s="105">
        <v>0</v>
      </c>
      <c r="N112" s="105">
        <v>0</v>
      </c>
      <c r="O112" s="105">
        <v>0</v>
      </c>
      <c r="P112" s="105">
        <v>0</v>
      </c>
      <c r="Q112" s="105">
        <v>0</v>
      </c>
      <c r="R112" s="105">
        <v>0</v>
      </c>
      <c r="S112" s="105">
        <v>0</v>
      </c>
    </row>
    <row r="113" spans="1:19" x14ac:dyDescent="0.25">
      <c r="A113" s="63" t="s">
        <v>372</v>
      </c>
      <c r="B113" s="46" t="str">
        <f>IFERROR(INDEX('Ввод информации'!$F$8:$F$198,MATCH('Сводный перечень'!A113,'Ввод информации'!$E$8:$E$198,0)),"")</f>
        <v/>
      </c>
      <c r="C113" s="46" t="str">
        <f>IFERROR(INDEX('Ввод информации'!$G$8:$G$198,MATCH('Сводный перечень'!A113,'Ввод информации'!$E$8:$E$198,0)),"")</f>
        <v/>
      </c>
      <c r="D113" s="57" t="s">
        <v>372</v>
      </c>
      <c r="E113" s="103">
        <v>13843696</v>
      </c>
      <c r="F113" s="105">
        <v>0</v>
      </c>
      <c r="G113" s="105">
        <v>0</v>
      </c>
      <c r="H113" s="105">
        <v>0</v>
      </c>
      <c r="I113" s="105">
        <v>13843696</v>
      </c>
      <c r="J113" s="105">
        <v>0</v>
      </c>
      <c r="K113" s="105">
        <v>0</v>
      </c>
      <c r="L113" s="105">
        <v>0</v>
      </c>
      <c r="M113" s="105">
        <v>0</v>
      </c>
      <c r="N113" s="105">
        <v>0</v>
      </c>
      <c r="O113" s="105">
        <v>0</v>
      </c>
      <c r="P113" s="105">
        <v>0</v>
      </c>
      <c r="Q113" s="105">
        <v>0</v>
      </c>
      <c r="R113" s="105">
        <v>0</v>
      </c>
      <c r="S113" s="105">
        <v>0</v>
      </c>
    </row>
    <row r="114" spans="1:19" ht="38.25" x14ac:dyDescent="0.25">
      <c r="A114" s="58" t="s">
        <v>218</v>
      </c>
      <c r="B114" s="46" t="str">
        <f>IFERROR(INDEX('Ввод информации'!$F$8:$F$198,MATCH('Сводный перечень'!A114,'Ввод информации'!$E$8:$E$198,0)),"")</f>
        <v>299/3757 пассажиров/кв.м</v>
      </c>
      <c r="C114" s="46" t="str">
        <f>IFERROR(INDEX('Ввод информации'!$G$8:$G$198,MATCH('Сводный перечень'!A114,'Ввод информации'!$E$8:$E$198,0)),"")</f>
        <v>2006-2021 (СМР)</v>
      </c>
      <c r="D114" s="58" t="s">
        <v>218</v>
      </c>
      <c r="E114" s="103">
        <v>149000</v>
      </c>
      <c r="F114" s="105">
        <v>0</v>
      </c>
      <c r="G114" s="105">
        <v>0</v>
      </c>
      <c r="H114" s="105">
        <v>0</v>
      </c>
      <c r="I114" s="105">
        <v>149000</v>
      </c>
      <c r="J114" s="105">
        <v>0</v>
      </c>
      <c r="K114" s="105">
        <v>0</v>
      </c>
      <c r="L114" s="105">
        <v>0</v>
      </c>
      <c r="M114" s="105">
        <v>0</v>
      </c>
      <c r="N114" s="105">
        <v>0</v>
      </c>
      <c r="O114" s="105">
        <v>0</v>
      </c>
      <c r="P114" s="105">
        <v>0</v>
      </c>
      <c r="Q114" s="105">
        <v>0</v>
      </c>
      <c r="R114" s="105">
        <v>0</v>
      </c>
      <c r="S114" s="105">
        <v>0</v>
      </c>
    </row>
    <row r="115" spans="1:19" ht="60" x14ac:dyDescent="0.25">
      <c r="A115" s="101" t="s">
        <v>369</v>
      </c>
      <c r="B115" s="46" t="str">
        <f>IFERROR(INDEX('Ввод информации'!$F$8:$F$198,MATCH('Сводный перечень'!A115,'Ввод информации'!$E$8:$E$198,0)),"")</f>
        <v>50 коек/ 135 посещений в смену</v>
      </c>
      <c r="C115" s="46" t="str">
        <f>IFERROR(INDEX('Ввод информации'!$G$8:$G$198,MATCH('Сводный перечень'!A115,'Ввод информации'!$E$8:$E$198,0)),"")</f>
        <v>2012 ПИР; 
2013-2021 (СМР)</v>
      </c>
      <c r="D115" s="101" t="s">
        <v>369</v>
      </c>
      <c r="E115" s="103">
        <v>391755</v>
      </c>
      <c r="F115" s="105">
        <v>0</v>
      </c>
      <c r="G115" s="105">
        <v>0</v>
      </c>
      <c r="H115" s="105">
        <v>0</v>
      </c>
      <c r="I115" s="105">
        <v>391755</v>
      </c>
      <c r="J115" s="105">
        <v>0</v>
      </c>
      <c r="K115" s="105">
        <v>0</v>
      </c>
      <c r="L115" s="105">
        <v>0</v>
      </c>
      <c r="M115" s="105">
        <v>0</v>
      </c>
      <c r="N115" s="105">
        <v>0</v>
      </c>
      <c r="O115" s="105">
        <v>0</v>
      </c>
      <c r="P115" s="105">
        <v>0</v>
      </c>
      <c r="Q115" s="105">
        <v>0</v>
      </c>
      <c r="R115" s="105">
        <v>0</v>
      </c>
      <c r="S115" s="105">
        <v>0</v>
      </c>
    </row>
    <row r="116" spans="1:19" ht="30" x14ac:dyDescent="0.25">
      <c r="A116" s="101" t="s">
        <v>365</v>
      </c>
      <c r="B116" s="46" t="str">
        <f>IFERROR(INDEX('Ввод информации'!$F$8:$F$198,MATCH('Сводный перечень'!A116,'Ввод информации'!$E$8:$E$198,0)),"")</f>
        <v>1100 коек</v>
      </c>
      <c r="C116" s="46" t="str">
        <f>IFERROR(INDEX('Ввод информации'!$G$8:$G$198,MATCH('Сводный перечень'!A116,'Ввод информации'!$E$8:$E$198,0)),"")</f>
        <v>2010 ПИР; 
2011 - 2021 (СМР)</v>
      </c>
      <c r="D116" s="101" t="s">
        <v>365</v>
      </c>
      <c r="E116" s="103">
        <v>13302941</v>
      </c>
      <c r="F116" s="105">
        <v>0</v>
      </c>
      <c r="G116" s="105">
        <v>0</v>
      </c>
      <c r="H116" s="105">
        <v>0</v>
      </c>
      <c r="I116" s="105">
        <v>13302941</v>
      </c>
      <c r="J116" s="105">
        <v>0</v>
      </c>
      <c r="K116" s="105">
        <v>0</v>
      </c>
      <c r="L116" s="105">
        <v>0</v>
      </c>
      <c r="M116" s="105">
        <v>0</v>
      </c>
      <c r="N116" s="105">
        <v>0</v>
      </c>
      <c r="O116" s="105">
        <v>0</v>
      </c>
      <c r="P116" s="105">
        <v>0</v>
      </c>
      <c r="Q116" s="105">
        <v>0</v>
      </c>
      <c r="R116" s="105">
        <v>0</v>
      </c>
      <c r="S116" s="105">
        <v>0</v>
      </c>
    </row>
    <row r="117" spans="1:19" ht="60" x14ac:dyDescent="0.25">
      <c r="A117" s="108" t="s">
        <v>385</v>
      </c>
      <c r="B117" s="46" t="str">
        <f>IFERROR(INDEX('Ввод информации'!$F$8:$F$198,MATCH('Сводный перечень'!A117,'Ввод информации'!$E$8:$E$198,0)),"")</f>
        <v/>
      </c>
      <c r="C117" s="46" t="str">
        <f>IFERROR(INDEX('Ввод информации'!$G$8:$G$198,MATCH('Сводный перечень'!A117,'Ввод информации'!$E$8:$E$198,0)),"")</f>
        <v/>
      </c>
      <c r="D117" s="44" t="s">
        <v>385</v>
      </c>
      <c r="E117" s="103">
        <v>2300679</v>
      </c>
      <c r="F117" s="105">
        <v>0</v>
      </c>
      <c r="G117" s="105">
        <v>2300679</v>
      </c>
      <c r="H117" s="105">
        <v>0</v>
      </c>
      <c r="I117" s="105">
        <v>0</v>
      </c>
      <c r="J117" s="105">
        <v>2342322.5</v>
      </c>
      <c r="K117" s="105">
        <v>0</v>
      </c>
      <c r="L117" s="105">
        <v>2342322.5</v>
      </c>
      <c r="M117" s="105">
        <v>0</v>
      </c>
      <c r="N117" s="105">
        <v>0</v>
      </c>
      <c r="O117" s="105">
        <v>2388563.9</v>
      </c>
      <c r="P117" s="105">
        <v>0</v>
      </c>
      <c r="Q117" s="105">
        <v>2388563.9</v>
      </c>
      <c r="R117" s="105">
        <v>0</v>
      </c>
      <c r="S117" s="105">
        <v>0</v>
      </c>
    </row>
    <row r="118" spans="1:19" x14ac:dyDescent="0.25">
      <c r="A118" s="63" t="s">
        <v>19</v>
      </c>
      <c r="B118" s="46" t="str">
        <f>IFERROR(INDEX('Ввод информации'!$F$8:$F$198,MATCH('Сводный перечень'!A118,'Ввод информации'!$E$8:$E$198,0)),"")</f>
        <v/>
      </c>
      <c r="C118" s="46" t="str">
        <f>IFERROR(INDEX('Ввод информации'!$G$8:$G$198,MATCH('Сводный перечень'!A118,'Ввод информации'!$E$8:$E$198,0)),"")</f>
        <v/>
      </c>
      <c r="D118" s="57" t="s">
        <v>19</v>
      </c>
      <c r="E118" s="103">
        <v>2300679</v>
      </c>
      <c r="F118" s="105">
        <v>0</v>
      </c>
      <c r="G118" s="105">
        <v>2300679</v>
      </c>
      <c r="H118" s="105">
        <v>0</v>
      </c>
      <c r="I118" s="105">
        <v>0</v>
      </c>
      <c r="J118" s="105">
        <v>2342322.5</v>
      </c>
      <c r="K118" s="105">
        <v>0</v>
      </c>
      <c r="L118" s="105">
        <v>2342322.5</v>
      </c>
      <c r="M118" s="105">
        <v>0</v>
      </c>
      <c r="N118" s="105">
        <v>0</v>
      </c>
      <c r="O118" s="105">
        <v>2388563.9</v>
      </c>
      <c r="P118" s="105">
        <v>0</v>
      </c>
      <c r="Q118" s="105">
        <v>2388563.9</v>
      </c>
      <c r="R118" s="105">
        <v>0</v>
      </c>
      <c r="S118" s="105">
        <v>0</v>
      </c>
    </row>
    <row r="119" spans="1:19" ht="63.75" x14ac:dyDescent="0.25">
      <c r="A119" s="58" t="s">
        <v>26</v>
      </c>
      <c r="B119" s="46" t="str">
        <f>IFERROR(INDEX('Ввод информации'!$F$8:$F$198,MATCH('Сводный перечень'!A119,'Ввод информации'!$E$8:$E$198,0)),"")</f>
        <v xml:space="preserve">315 коек, 165 посещений в смену </v>
      </c>
      <c r="C119" s="46" t="str">
        <f>IFERROR(INDEX('Ввод информации'!$G$8:$G$198,MATCH('Сводный перечень'!A119,'Ввод информации'!$E$8:$E$198,0)),"")</f>
        <v>2015 (ПИР);
2015-2020 (СМР);
2021-2024
(операционные расходы)</v>
      </c>
      <c r="D119" s="58" t="s">
        <v>26</v>
      </c>
      <c r="E119" s="103">
        <v>2300679</v>
      </c>
      <c r="F119" s="105">
        <v>0</v>
      </c>
      <c r="G119" s="105">
        <v>2300679</v>
      </c>
      <c r="H119" s="105">
        <v>0</v>
      </c>
      <c r="I119" s="105">
        <v>0</v>
      </c>
      <c r="J119" s="105">
        <v>2342322.5</v>
      </c>
      <c r="K119" s="105">
        <v>0</v>
      </c>
      <c r="L119" s="105">
        <v>2342322.5</v>
      </c>
      <c r="M119" s="105">
        <v>0</v>
      </c>
      <c r="N119" s="105">
        <v>0</v>
      </c>
      <c r="O119" s="105">
        <v>2388563.9</v>
      </c>
      <c r="P119" s="105">
        <v>0</v>
      </c>
      <c r="Q119" s="105">
        <v>2388563.9</v>
      </c>
      <c r="R119" s="105">
        <v>0</v>
      </c>
      <c r="S119" s="105">
        <v>0</v>
      </c>
    </row>
    <row r="120" spans="1:19" ht="45" x14ac:dyDescent="0.25">
      <c r="A120" s="108" t="s">
        <v>405</v>
      </c>
      <c r="B120" s="46" t="str">
        <f>IFERROR(INDEX('Ввод информации'!$F$8:$F$198,MATCH('Сводный перечень'!A120,'Ввод информации'!$E$8:$E$198,0)),"")</f>
        <v/>
      </c>
      <c r="C120" s="46" t="str">
        <f>IFERROR(INDEX('Ввод информации'!$G$8:$G$198,MATCH('Сводный перечень'!A120,'Ввод информации'!$E$8:$E$198,0)),"")</f>
        <v/>
      </c>
      <c r="D120" s="44" t="s">
        <v>405</v>
      </c>
      <c r="E120" s="103">
        <v>387252.20000000007</v>
      </c>
      <c r="F120" s="105">
        <v>0</v>
      </c>
      <c r="G120" s="105">
        <v>286248.5</v>
      </c>
      <c r="H120" s="105">
        <v>22639.1</v>
      </c>
      <c r="I120" s="105">
        <v>78364.600000000006</v>
      </c>
      <c r="J120" s="105">
        <v>315294.7</v>
      </c>
      <c r="K120" s="105">
        <v>0</v>
      </c>
      <c r="L120" s="105">
        <v>199117.7</v>
      </c>
      <c r="M120" s="105">
        <v>11273.1</v>
      </c>
      <c r="N120" s="105">
        <v>104903.9</v>
      </c>
      <c r="O120" s="105">
        <v>255000</v>
      </c>
      <c r="P120" s="105">
        <v>0</v>
      </c>
      <c r="Q120" s="105">
        <v>150711.29999999999</v>
      </c>
      <c r="R120" s="105">
        <v>7932.3</v>
      </c>
      <c r="S120" s="105">
        <v>96356.4</v>
      </c>
    </row>
    <row r="121" spans="1:19" x14ac:dyDescent="0.25">
      <c r="A121" s="63" t="s">
        <v>15</v>
      </c>
      <c r="B121" s="46" t="str">
        <f>IFERROR(INDEX('Ввод информации'!$F$8:$F$198,MATCH('Сводный перечень'!A121,'Ввод информации'!$E$8:$E$198,0)),"")</f>
        <v/>
      </c>
      <c r="C121" s="46" t="str">
        <f>IFERROR(INDEX('Ввод информации'!$G$8:$G$198,MATCH('Сводный перечень'!A121,'Ввод информации'!$E$8:$E$198,0)),"")</f>
        <v/>
      </c>
      <c r="D121" s="57" t="s">
        <v>15</v>
      </c>
      <c r="E121" s="103">
        <v>387252.20000000007</v>
      </c>
      <c r="F121" s="105">
        <v>0</v>
      </c>
      <c r="G121" s="105">
        <v>286248.5</v>
      </c>
      <c r="H121" s="105">
        <v>22639.1</v>
      </c>
      <c r="I121" s="105">
        <v>78364.600000000006</v>
      </c>
      <c r="J121" s="105">
        <v>315294.7</v>
      </c>
      <c r="K121" s="105">
        <v>0</v>
      </c>
      <c r="L121" s="105">
        <v>199117.7</v>
      </c>
      <c r="M121" s="105">
        <v>11273.1</v>
      </c>
      <c r="N121" s="105">
        <v>104903.9</v>
      </c>
      <c r="O121" s="105">
        <v>255000</v>
      </c>
      <c r="P121" s="105">
        <v>0</v>
      </c>
      <c r="Q121" s="105">
        <v>150711.29999999999</v>
      </c>
      <c r="R121" s="105">
        <v>7932.3</v>
      </c>
      <c r="S121" s="105">
        <v>96356.4</v>
      </c>
    </row>
    <row r="122" spans="1:19" ht="90" x14ac:dyDescent="0.25">
      <c r="A122" s="58" t="s">
        <v>123</v>
      </c>
      <c r="B122" s="46" t="str">
        <f>IFERROR(INDEX('Ввод информации'!$F$8:$F$198,MATCH('Сводный перечень'!A122,'Ввод информации'!$E$8:$E$198,0)),"")</f>
        <v>1,3128 км</v>
      </c>
      <c r="C122" s="46" t="str">
        <f>IFERROR(INDEX('Ввод информации'!$G$8:$G$198,MATCH('Сводный перечень'!A122,'Ввод информации'!$E$8:$E$198,0)),"")</f>
        <v>2014- 2015 (ПИР);
2021-2024 (СМР)</v>
      </c>
      <c r="D122" s="58" t="s">
        <v>123</v>
      </c>
      <c r="E122" s="103">
        <v>110000</v>
      </c>
      <c r="F122" s="105">
        <v>0</v>
      </c>
      <c r="G122" s="105">
        <v>65012.800000000003</v>
      </c>
      <c r="H122" s="105">
        <v>3421.7</v>
      </c>
      <c r="I122" s="105">
        <v>41565.5</v>
      </c>
      <c r="J122" s="105">
        <v>130000</v>
      </c>
      <c r="K122" s="105">
        <v>0</v>
      </c>
      <c r="L122" s="105">
        <v>76833.2</v>
      </c>
      <c r="M122" s="105">
        <v>4043.9</v>
      </c>
      <c r="N122" s="105">
        <v>49122.9</v>
      </c>
      <c r="O122" s="105">
        <v>130000</v>
      </c>
      <c r="P122" s="105">
        <v>0</v>
      </c>
      <c r="Q122" s="105">
        <v>76833.2</v>
      </c>
      <c r="R122" s="105">
        <v>4043.9</v>
      </c>
      <c r="S122" s="105">
        <v>49122.9</v>
      </c>
    </row>
    <row r="123" spans="1:19" ht="75" x14ac:dyDescent="0.25">
      <c r="A123" s="101" t="s">
        <v>111</v>
      </c>
      <c r="B123" s="46" t="str">
        <f>IFERROR(INDEX('Ввод информации'!$F$8:$F$198,MATCH('Сводный перечень'!A123,'Ввод информации'!$E$8:$E$198,0)),"")</f>
        <v>1721,3 м</v>
      </c>
      <c r="C123" s="46" t="str">
        <f>IFERROR(INDEX('Ввод информации'!$G$8:$G$198,MATCH('Сводный перечень'!A123,'Ввод информации'!$E$8:$E$198,0)),"")</f>
        <v>2018-2019 (ПИР);
2021 (СМР)</v>
      </c>
      <c r="D123" s="101" t="s">
        <v>111</v>
      </c>
      <c r="E123" s="103">
        <v>71276.899999999994</v>
      </c>
      <c r="F123" s="105">
        <v>0</v>
      </c>
      <c r="G123" s="105">
        <v>64862</v>
      </c>
      <c r="H123" s="105">
        <v>6414.9</v>
      </c>
      <c r="I123" s="105">
        <v>0</v>
      </c>
      <c r="J123" s="105">
        <v>0</v>
      </c>
      <c r="K123" s="105">
        <v>0</v>
      </c>
      <c r="L123" s="105">
        <v>0</v>
      </c>
      <c r="M123" s="105">
        <v>0</v>
      </c>
      <c r="N123" s="105">
        <v>0</v>
      </c>
      <c r="O123" s="105">
        <v>0</v>
      </c>
      <c r="P123" s="105">
        <v>0</v>
      </c>
      <c r="Q123" s="105">
        <v>0</v>
      </c>
      <c r="R123" s="105">
        <v>0</v>
      </c>
      <c r="S123" s="105">
        <v>0</v>
      </c>
    </row>
    <row r="124" spans="1:19" ht="60" x14ac:dyDescent="0.25">
      <c r="A124" s="101" t="s">
        <v>115</v>
      </c>
      <c r="B124" s="46" t="str">
        <f>IFERROR(INDEX('Ввод информации'!$F$8:$F$198,MATCH('Сводный перечень'!A124,'Ввод информации'!$E$8:$E$198,0)),"")</f>
        <v>61,94 км</v>
      </c>
      <c r="C124" s="46" t="str">
        <f>IFERROR(INDEX('Ввод информации'!$G$8:$G$198,MATCH('Сводный перечень'!A124,'Ввод информации'!$E$8:$E$198,0)),"")</f>
        <v>2010-2021 (СМР)</v>
      </c>
      <c r="D124" s="101" t="s">
        <v>115</v>
      </c>
      <c r="E124" s="103">
        <v>47355.3</v>
      </c>
      <c r="F124" s="105">
        <v>0</v>
      </c>
      <c r="G124" s="105">
        <v>43093.3</v>
      </c>
      <c r="H124" s="105">
        <v>4262</v>
      </c>
      <c r="I124" s="105">
        <v>0</v>
      </c>
      <c r="J124" s="105">
        <v>0</v>
      </c>
      <c r="K124" s="105">
        <v>0</v>
      </c>
      <c r="L124" s="105">
        <v>0</v>
      </c>
      <c r="M124" s="105">
        <v>0</v>
      </c>
      <c r="N124" s="105">
        <v>0</v>
      </c>
      <c r="O124" s="105">
        <v>0</v>
      </c>
      <c r="P124" s="105">
        <v>0</v>
      </c>
      <c r="Q124" s="105">
        <v>0</v>
      </c>
      <c r="R124" s="105">
        <v>0</v>
      </c>
      <c r="S124" s="105">
        <v>0</v>
      </c>
    </row>
    <row r="125" spans="1:19" ht="45" x14ac:dyDescent="0.25">
      <c r="A125" s="101" t="s">
        <v>125</v>
      </c>
      <c r="B125" s="46" t="str">
        <f>IFERROR(INDEX('Ввод информации'!$F$8:$F$198,MATCH('Сводный перечень'!A125,'Ввод информации'!$E$8:$E$198,0)),"")</f>
        <v>10511 м</v>
      </c>
      <c r="C125" s="46" t="str">
        <f>IFERROR(INDEX('Ввод информации'!$G$8:$G$198,MATCH('Сводный перечень'!A125,'Ввод информации'!$E$8:$E$198,0)),"")</f>
        <v>2013-2014,
2019-2022
(СМР)</v>
      </c>
      <c r="D125" s="101" t="s">
        <v>125</v>
      </c>
      <c r="E125" s="103">
        <v>0</v>
      </c>
      <c r="F125" s="105">
        <v>0</v>
      </c>
      <c r="G125" s="105">
        <v>0</v>
      </c>
      <c r="H125" s="105">
        <v>0</v>
      </c>
      <c r="I125" s="105">
        <v>0</v>
      </c>
      <c r="J125" s="105">
        <v>37673.699999999997</v>
      </c>
      <c r="K125" s="105">
        <v>0</v>
      </c>
      <c r="L125" s="105">
        <v>35036.5</v>
      </c>
      <c r="M125" s="105">
        <v>2637.2</v>
      </c>
      <c r="N125" s="105">
        <v>0</v>
      </c>
      <c r="O125" s="105">
        <v>0</v>
      </c>
      <c r="P125" s="105">
        <v>0</v>
      </c>
      <c r="Q125" s="105">
        <v>0</v>
      </c>
      <c r="R125" s="105">
        <v>0</v>
      </c>
      <c r="S125" s="105">
        <v>0</v>
      </c>
    </row>
    <row r="126" spans="1:19" ht="75" x14ac:dyDescent="0.25">
      <c r="A126" s="101" t="s">
        <v>118</v>
      </c>
      <c r="B126" s="46" t="str">
        <f>IFERROR(INDEX('Ввод информации'!$F$8:$F$198,MATCH('Сводный перечень'!A126,'Ввод информации'!$E$8:$E$198,0)),"")</f>
        <v>1204,5 м</v>
      </c>
      <c r="C126" s="46" t="str">
        <f>IFERROR(INDEX('Ввод информации'!$G$8:$G$198,MATCH('Сводный перечень'!A126,'Ввод информации'!$E$8:$E$198,0)),"")</f>
        <v>2017-2019 (ПИР);
2021 (СМР)</v>
      </c>
      <c r="D126" s="101" t="s">
        <v>118</v>
      </c>
      <c r="E126" s="103">
        <v>61233.9</v>
      </c>
      <c r="F126" s="105">
        <v>0</v>
      </c>
      <c r="G126" s="105">
        <v>55722.8</v>
      </c>
      <c r="H126" s="105">
        <v>5511.1</v>
      </c>
      <c r="I126" s="105">
        <v>0</v>
      </c>
      <c r="J126" s="105">
        <v>0</v>
      </c>
      <c r="K126" s="105">
        <v>0</v>
      </c>
      <c r="L126" s="105">
        <v>0</v>
      </c>
      <c r="M126" s="105">
        <v>0</v>
      </c>
      <c r="N126" s="105">
        <v>0</v>
      </c>
      <c r="O126" s="105">
        <v>0</v>
      </c>
      <c r="P126" s="105">
        <v>0</v>
      </c>
      <c r="Q126" s="105">
        <v>0</v>
      </c>
      <c r="R126" s="105">
        <v>0</v>
      </c>
      <c r="S126" s="105">
        <v>0</v>
      </c>
    </row>
    <row r="127" spans="1:19" ht="45" x14ac:dyDescent="0.25">
      <c r="A127" s="101" t="s">
        <v>121</v>
      </c>
      <c r="B127" s="46" t="str">
        <f>IFERROR(INDEX('Ввод информации'!$F$8:$F$198,MATCH('Сводный перечень'!A127,'Ввод информации'!$E$8:$E$198,0)),"")</f>
        <v>1,155 км</v>
      </c>
      <c r="C127" s="46" t="str">
        <f>IFERROR(INDEX('Ввод информации'!$G$8:$G$198,MATCH('Сводный перечень'!A127,'Ввод информации'!$E$8:$E$198,0)),"")</f>
        <v>2014- 2015 (ПИР);
2021-2024 (СМР)</v>
      </c>
      <c r="D127" s="101" t="s">
        <v>121</v>
      </c>
      <c r="E127" s="103">
        <v>97386.1</v>
      </c>
      <c r="F127" s="105">
        <v>0</v>
      </c>
      <c r="G127" s="105">
        <v>57557.599999999999</v>
      </c>
      <c r="H127" s="105">
        <v>3029.4</v>
      </c>
      <c r="I127" s="105">
        <v>36799.1</v>
      </c>
      <c r="J127" s="105">
        <v>147621</v>
      </c>
      <c r="K127" s="105">
        <v>0</v>
      </c>
      <c r="L127" s="105">
        <v>87248</v>
      </c>
      <c r="M127" s="105">
        <v>4592</v>
      </c>
      <c r="N127" s="105">
        <v>55781</v>
      </c>
      <c r="O127" s="105">
        <v>125000</v>
      </c>
      <c r="P127" s="105">
        <v>0</v>
      </c>
      <c r="Q127" s="105">
        <v>73878.100000000006</v>
      </c>
      <c r="R127" s="105">
        <v>3888.4</v>
      </c>
      <c r="S127" s="105">
        <v>47233.5</v>
      </c>
    </row>
    <row r="128" spans="1:19" x14ac:dyDescent="0.25">
      <c r="A128" s="100" t="s">
        <v>286</v>
      </c>
      <c r="B128" s="46" t="str">
        <f>IFERROR(INDEX('Ввод информации'!$F$8:$F$198,MATCH('Сводный перечень'!A128,'Ввод информации'!$E$8:$E$198,0)),"")</f>
        <v/>
      </c>
      <c r="C128" s="46" t="str">
        <f>IFERROR(INDEX('Ввод информации'!$G$8:$G$198,MATCH('Сводный перечень'!A128,'Ввод информации'!$E$8:$E$198,0)),"")</f>
        <v/>
      </c>
      <c r="D128" s="100" t="s">
        <v>286</v>
      </c>
      <c r="E128" s="103">
        <v>34521963.099999994</v>
      </c>
      <c r="F128" s="105">
        <v>580539.9</v>
      </c>
      <c r="G128" s="105">
        <v>14735259.799999997</v>
      </c>
      <c r="H128" s="105">
        <v>915730.29999999981</v>
      </c>
      <c r="I128" s="105">
        <v>18290433.100000001</v>
      </c>
      <c r="J128" s="105">
        <v>23559920.299999993</v>
      </c>
      <c r="K128" s="105">
        <v>287167.8</v>
      </c>
      <c r="L128" s="105">
        <v>13342556.699999999</v>
      </c>
      <c r="M128" s="105">
        <v>574143.70000000007</v>
      </c>
      <c r="N128" s="105">
        <v>9356052.0999999996</v>
      </c>
      <c r="O128" s="105">
        <v>26243841.199999992</v>
      </c>
      <c r="P128" s="105">
        <v>353961.8</v>
      </c>
      <c r="Q128" s="105">
        <v>11952150.700000001</v>
      </c>
      <c r="R128" s="105">
        <v>698286.10000000009</v>
      </c>
      <c r="S128" s="105">
        <v>13239442.6</v>
      </c>
    </row>
    <row r="129" spans="2:3" x14ac:dyDescent="0.25">
      <c r="B129" s="46" t="str">
        <f>IFERROR(INDEX('Ввод информации'!$F$8:$F$198,MATCH('Сводный перечень'!A129,'Ввод информации'!$E$8:$E$198,0)),"")</f>
        <v/>
      </c>
      <c r="C129" s="46" t="str">
        <f>IFERROR(INDEX('Ввод информации'!$G$8:$G$198,MATCH('Сводный перечень'!A129,'Ввод информации'!$E$8:$E$198,0)),"")</f>
        <v/>
      </c>
    </row>
    <row r="130" spans="2:3" x14ac:dyDescent="0.25">
      <c r="B130" s="46" t="str">
        <f>IFERROR(INDEX('Ввод информации'!$F$8:$F$198,MATCH('Сводный перечень'!A130,'Ввод информации'!$E$8:$E$198,0)),"")</f>
        <v/>
      </c>
      <c r="C130" s="46" t="str">
        <f>IFERROR(INDEX('Ввод информации'!$G$8:$G$198,MATCH('Сводный перечень'!A130,'Ввод информации'!$E$8:$E$198,0)),"")</f>
        <v/>
      </c>
    </row>
    <row r="131" spans="2:3" x14ac:dyDescent="0.25">
      <c r="B131" s="46" t="str">
        <f>IFERROR(INDEX('Ввод информации'!$F$8:$F$198,MATCH('Сводный перечень'!A131,'Ввод информации'!$E$8:$E$198,0)),"")</f>
        <v/>
      </c>
      <c r="C131" s="46" t="str">
        <f>IFERROR(INDEX('Ввод информации'!$G$8:$G$198,MATCH('Сводный перечень'!A131,'Ввод информации'!$E$8:$E$198,0)),"")</f>
        <v/>
      </c>
    </row>
    <row r="132" spans="2:3" x14ac:dyDescent="0.25">
      <c r="B132" s="46" t="str">
        <f>IFERROR(INDEX('Ввод информации'!$F$8:$F$198,MATCH('Сводный перечень'!A132,'Ввод информации'!$E$8:$E$198,0)),"")</f>
        <v/>
      </c>
      <c r="C132" s="46" t="str">
        <f>IFERROR(INDEX('Ввод информации'!$G$8:$G$198,MATCH('Сводный перечень'!A132,'Ввод информации'!$E$8:$E$198,0)),"")</f>
        <v/>
      </c>
    </row>
    <row r="133" spans="2:3" x14ac:dyDescent="0.25">
      <c r="B133" s="46" t="str">
        <f>IFERROR(INDEX('Ввод информации'!$F$8:$F$198,MATCH('Сводный перечень'!A133,'Ввод информации'!$E$8:$E$198,0)),"")</f>
        <v/>
      </c>
      <c r="C133" s="46" t="str">
        <f>IFERROR(INDEX('Ввод информации'!$G$8:$G$198,MATCH('Сводный перечень'!A133,'Ввод информации'!$E$8:$E$198,0)),"")</f>
        <v/>
      </c>
    </row>
    <row r="134" spans="2:3" x14ac:dyDescent="0.25">
      <c r="B134" s="46" t="str">
        <f>IFERROR(INDEX('Ввод информации'!$F$8:$F$198,MATCH('Сводный перечень'!A134,'Ввод информации'!$E$8:$E$198,0)),"")</f>
        <v/>
      </c>
      <c r="C134" s="46" t="str">
        <f>IFERROR(INDEX('Ввод информации'!$G$8:$G$198,MATCH('Сводный перечень'!A134,'Ввод информации'!$E$8:$E$198,0)),"")</f>
        <v/>
      </c>
    </row>
    <row r="135" spans="2:3" x14ac:dyDescent="0.25">
      <c r="B135" s="46" t="str">
        <f>IFERROR(INDEX('Ввод информации'!$F$8:$F$198,MATCH('Сводный перечень'!A135,'Ввод информации'!$E$8:$E$198,0)),"")</f>
        <v/>
      </c>
      <c r="C135" s="46" t="str">
        <f>IFERROR(INDEX('Ввод информации'!$G$8:$G$198,MATCH('Сводный перечень'!A135,'Ввод информации'!$E$8:$E$198,0)),"")</f>
        <v/>
      </c>
    </row>
    <row r="136" spans="2:3" x14ac:dyDescent="0.25">
      <c r="B136" s="46" t="str">
        <f>IFERROR(INDEX('Ввод информации'!$F$8:$F$198,MATCH('Сводный перечень'!A136,'Ввод информации'!$E$8:$E$198,0)),"")</f>
        <v/>
      </c>
      <c r="C136" s="46" t="str">
        <f>IFERROR(INDEX('Ввод информации'!$G$8:$G$198,MATCH('Сводный перечень'!A136,'Ввод информации'!$E$8:$E$198,0)),"")</f>
        <v/>
      </c>
    </row>
    <row r="137" spans="2:3" x14ac:dyDescent="0.25">
      <c r="B137" s="46" t="str">
        <f>IFERROR(INDEX('Ввод информации'!$F$8:$F$198,MATCH('Сводный перечень'!A137,'Ввод информации'!$E$8:$E$198,0)),"")</f>
        <v/>
      </c>
      <c r="C137" s="46" t="str">
        <f>IFERROR(INDEX('Ввод информации'!$G$8:$G$198,MATCH('Сводный перечень'!A137,'Ввод информации'!$E$8:$E$198,0)),"")</f>
        <v/>
      </c>
    </row>
    <row r="138" spans="2:3" x14ac:dyDescent="0.25">
      <c r="B138" s="46" t="str">
        <f>IFERROR(INDEX('Ввод информации'!$F$8:$F$198,MATCH('Сводный перечень'!A138,'Ввод информации'!$E$8:$E$198,0)),"")</f>
        <v/>
      </c>
      <c r="C138" s="46" t="str">
        <f>IFERROR(INDEX('Ввод информации'!$G$8:$G$198,MATCH('Сводный перечень'!A138,'Ввод информации'!$E$8:$E$198,0)),"")</f>
        <v/>
      </c>
    </row>
    <row r="139" spans="2:3" x14ac:dyDescent="0.25">
      <c r="B139" s="46" t="str">
        <f>IFERROR(INDEX('Ввод информации'!$F$8:$F$198,MATCH('Сводный перечень'!A139,'Ввод информации'!$E$8:$E$198,0)),"")</f>
        <v/>
      </c>
      <c r="C139" s="46" t="str">
        <f>IFERROR(INDEX('Ввод информации'!$G$8:$G$198,MATCH('Сводный перечень'!A139,'Ввод информации'!$E$8:$E$198,0)),"")</f>
        <v/>
      </c>
    </row>
    <row r="140" spans="2:3" x14ac:dyDescent="0.25">
      <c r="B140" s="46" t="str">
        <f>IFERROR(INDEX('Ввод информации'!$F$8:$F$198,MATCH('Сводный перечень'!A140,'Ввод информации'!$E$8:$E$198,0)),"")</f>
        <v/>
      </c>
      <c r="C140" s="46" t="str">
        <f>IFERROR(INDEX('Ввод информации'!$G$8:$G$198,MATCH('Сводный перечень'!A140,'Ввод информации'!$E$8:$E$198,0)),"")</f>
        <v/>
      </c>
    </row>
    <row r="141" spans="2:3" x14ac:dyDescent="0.25">
      <c r="B141" s="46" t="str">
        <f>IFERROR(INDEX('Ввод информации'!$F$8:$F$198,MATCH('Сводный перечень'!A141,'Ввод информации'!$E$8:$E$198,0)),"")</f>
        <v/>
      </c>
      <c r="C141" s="46" t="str">
        <f>IFERROR(INDEX('Ввод информации'!$G$8:$G$198,MATCH('Сводный перечень'!A141,'Ввод информации'!$E$8:$E$198,0)),"")</f>
        <v/>
      </c>
    </row>
    <row r="142" spans="2:3" x14ac:dyDescent="0.25">
      <c r="B142" s="46" t="str">
        <f>IFERROR(INDEX('Ввод информации'!$F$8:$F$198,MATCH('Сводный перечень'!A142,'Ввод информации'!$E$8:$E$198,0)),"")</f>
        <v/>
      </c>
      <c r="C142" s="46" t="str">
        <f>IFERROR(INDEX('Ввод информации'!$G$8:$G$198,MATCH('Сводный перечень'!A142,'Ввод информации'!$E$8:$E$198,0)),"")</f>
        <v/>
      </c>
    </row>
    <row r="143" spans="2:3" x14ac:dyDescent="0.25">
      <c r="B143" s="46" t="str">
        <f>IFERROR(INDEX('Ввод информации'!$F$8:$F$198,MATCH('Сводный перечень'!A143,'Ввод информации'!$E$8:$E$198,0)),"")</f>
        <v/>
      </c>
      <c r="C143" s="46" t="str">
        <f>IFERROR(INDEX('Ввод информации'!$G$8:$G$198,MATCH('Сводный перечень'!A143,'Ввод информации'!$E$8:$E$198,0)),"")</f>
        <v/>
      </c>
    </row>
    <row r="144" spans="2:3" x14ac:dyDescent="0.25">
      <c r="B144" s="46" t="str">
        <f>IFERROR(INDEX('Ввод информации'!$F$8:$F$198,MATCH('Сводный перечень'!A144,'Ввод информации'!$E$8:$E$198,0)),"")</f>
        <v/>
      </c>
      <c r="C144" s="46" t="str">
        <f>IFERROR(INDEX('Ввод информации'!$G$8:$G$198,MATCH('Сводный перечень'!A144,'Ввод информации'!$E$8:$E$198,0)),"")</f>
        <v/>
      </c>
    </row>
    <row r="145" spans="2:3" x14ac:dyDescent="0.25">
      <c r="B145" s="46" t="str">
        <f>IFERROR(INDEX('Ввод информации'!$F$8:$F$198,MATCH('Сводный перечень'!A145,'Ввод информации'!$E$8:$E$198,0)),"")</f>
        <v/>
      </c>
      <c r="C145" s="46" t="str">
        <f>IFERROR(INDEX('Ввод информации'!$G$8:$G$198,MATCH('Сводный перечень'!A145,'Ввод информации'!$E$8:$E$198,0)),"")</f>
        <v/>
      </c>
    </row>
    <row r="146" spans="2:3" x14ac:dyDescent="0.25">
      <c r="B146" s="46" t="str">
        <f>IFERROR(INDEX('Ввод информации'!$F$8:$F$198,MATCH('Сводный перечень'!A146,'Ввод информации'!$E$8:$E$198,0)),"")</f>
        <v/>
      </c>
      <c r="C146" s="46" t="str">
        <f>IFERROR(INDEX('Ввод информации'!$G$8:$G$198,MATCH('Сводный перечень'!A146,'Ввод информации'!$E$8:$E$198,0)),"")</f>
        <v/>
      </c>
    </row>
    <row r="147" spans="2:3" x14ac:dyDescent="0.25">
      <c r="B147" s="46" t="str">
        <f>IFERROR(INDEX('Ввод информации'!$F$8:$F$198,MATCH('Сводный перечень'!A147,'Ввод информации'!$E$8:$E$198,0)),"")</f>
        <v/>
      </c>
      <c r="C147" s="46" t="str">
        <f>IFERROR(INDEX('Ввод информации'!$G$8:$G$198,MATCH('Сводный перечень'!A147,'Ввод информации'!$E$8:$E$198,0)),"")</f>
        <v/>
      </c>
    </row>
    <row r="148" spans="2:3" x14ac:dyDescent="0.25">
      <c r="B148" s="46" t="str">
        <f>IFERROR(INDEX('Ввод информации'!$F$8:$F$198,MATCH('Сводный перечень'!A148,'Ввод информации'!$E$8:$E$198,0)),"")</f>
        <v/>
      </c>
      <c r="C148" s="46" t="str">
        <f>IFERROR(INDEX('Ввод информации'!$G$8:$G$198,MATCH('Сводный перечень'!A148,'Ввод информации'!$E$8:$E$198,0)),"")</f>
        <v/>
      </c>
    </row>
    <row r="149" spans="2:3" x14ac:dyDescent="0.25">
      <c r="B149" s="46" t="str">
        <f>IFERROR(INDEX('Ввод информации'!$F$8:$F$198,MATCH('Сводный перечень'!A149,'Ввод информации'!$E$8:$E$198,0)),"")</f>
        <v/>
      </c>
      <c r="C149" s="46" t="str">
        <f>IFERROR(INDEX('Ввод информации'!$G$8:$G$198,MATCH('Сводный перечень'!A149,'Ввод информации'!$E$8:$E$198,0)),"")</f>
        <v/>
      </c>
    </row>
    <row r="150" spans="2:3" x14ac:dyDescent="0.25">
      <c r="B150" s="46" t="str">
        <f>IFERROR(INDEX('Ввод информации'!$F$8:$F$198,MATCH('Сводный перечень'!A150,'Ввод информации'!$E$8:$E$198,0)),"")</f>
        <v/>
      </c>
      <c r="C150" s="46" t="str">
        <f>IFERROR(INDEX('Ввод информации'!$G$8:$G$198,MATCH('Сводный перечень'!A150,'Ввод информации'!$E$8:$E$198,0)),"")</f>
        <v/>
      </c>
    </row>
    <row r="151" spans="2:3" x14ac:dyDescent="0.25">
      <c r="B151" s="46" t="str">
        <f>IFERROR(INDEX('Ввод информации'!$F$8:$F$198,MATCH('Сводный перечень'!A151,'Ввод информации'!$E$8:$E$198,0)),"")</f>
        <v/>
      </c>
      <c r="C151" s="46" t="str">
        <f>IFERROR(INDEX('Ввод информации'!$G$8:$G$198,MATCH('Сводный перечень'!A151,'Ввод информации'!$E$8:$E$198,0)),"")</f>
        <v/>
      </c>
    </row>
    <row r="152" spans="2:3" x14ac:dyDescent="0.25">
      <c r="B152" s="46" t="str">
        <f>IFERROR(INDEX('Ввод информации'!$F$8:$F$198,MATCH('Сводный перечень'!A152,'Ввод информации'!$E$8:$E$198,0)),"")</f>
        <v/>
      </c>
      <c r="C152" s="46" t="str">
        <f>IFERROR(INDEX('Ввод информации'!$G$8:$G$198,MATCH('Сводный перечень'!A152,'Ввод информации'!$E$8:$E$198,0)),"")</f>
        <v/>
      </c>
    </row>
    <row r="153" spans="2:3" x14ac:dyDescent="0.25">
      <c r="B153" s="46" t="str">
        <f>IFERROR(INDEX('Ввод информации'!$F$8:$F$198,MATCH('Сводный перечень'!A153,'Ввод информации'!$E$8:$E$198,0)),"")</f>
        <v/>
      </c>
      <c r="C153" s="46" t="str">
        <f>IFERROR(INDEX('Ввод информации'!$G$8:$G$198,MATCH('Сводный перечень'!A153,'Ввод информации'!$E$8:$E$198,0)),"")</f>
        <v/>
      </c>
    </row>
    <row r="154" spans="2:3" x14ac:dyDescent="0.25">
      <c r="B154" s="46" t="str">
        <f>IFERROR(INDEX('Ввод информации'!$F$8:$F$198,MATCH('Сводный перечень'!A154,'Ввод информации'!$E$8:$E$198,0)),"")</f>
        <v/>
      </c>
      <c r="C154" s="46" t="str">
        <f>IFERROR(INDEX('Ввод информации'!$G$8:$G$198,MATCH('Сводный перечень'!A154,'Ввод информации'!$E$8:$E$198,0)),"")</f>
        <v/>
      </c>
    </row>
    <row r="155" spans="2:3" x14ac:dyDescent="0.25">
      <c r="B155" s="46" t="str">
        <f>IFERROR(INDEX('Ввод информации'!$F$8:$F$198,MATCH('Сводный перечень'!A155,'Ввод информации'!$E$8:$E$198,0)),"")</f>
        <v/>
      </c>
      <c r="C155" s="46" t="str">
        <f>IFERROR(INDEX('Ввод информации'!$G$8:$G$198,MATCH('Сводный перечень'!A155,'Ввод информации'!$E$8:$E$198,0)),"")</f>
        <v/>
      </c>
    </row>
    <row r="156" spans="2:3" x14ac:dyDescent="0.25">
      <c r="B156" s="46" t="str">
        <f>IFERROR(INDEX('Ввод информации'!$F$8:$F$198,MATCH('Сводный перечень'!A156,'Ввод информации'!$E$8:$E$198,0)),"")</f>
        <v/>
      </c>
      <c r="C156" s="46" t="str">
        <f>IFERROR(INDEX('Ввод информации'!$G$8:$G$198,MATCH('Сводный перечень'!A156,'Ввод информации'!$E$8:$E$198,0)),"")</f>
        <v/>
      </c>
    </row>
    <row r="157" spans="2:3" x14ac:dyDescent="0.25">
      <c r="B157" s="46" t="str">
        <f>IFERROR(INDEX('Ввод информации'!$F$8:$F$198,MATCH('Сводный перечень'!A157,'Ввод информации'!$E$8:$E$198,0)),"")</f>
        <v/>
      </c>
      <c r="C157" s="46" t="str">
        <f>IFERROR(INDEX('Ввод информации'!$G$8:$G$198,MATCH('Сводный перечень'!A157,'Ввод информации'!$E$8:$E$198,0)),"")</f>
        <v/>
      </c>
    </row>
    <row r="158" spans="2:3" x14ac:dyDescent="0.25">
      <c r="B158" s="46" t="str">
        <f>IFERROR(INDEX('Ввод информации'!$F$8:$F$198,MATCH('Сводный перечень'!A158,'Ввод информации'!$E$8:$E$198,0)),"")</f>
        <v/>
      </c>
      <c r="C158" s="46" t="str">
        <f>IFERROR(INDEX('Ввод информации'!$G$8:$G$198,MATCH('Сводный перечень'!A158,'Ввод информации'!$E$8:$E$198,0)),"")</f>
        <v/>
      </c>
    </row>
    <row r="159" spans="2:3" x14ac:dyDescent="0.25">
      <c r="B159" s="46" t="str">
        <f>IFERROR(INDEX('Ввод информации'!$F$8:$F$198,MATCH('Сводный перечень'!A159,'Ввод информации'!$E$8:$E$198,0)),"")</f>
        <v/>
      </c>
      <c r="C159" s="46" t="str">
        <f>IFERROR(INDEX('Ввод информации'!$G$8:$G$198,MATCH('Сводный перечень'!A159,'Ввод информации'!$E$8:$E$198,0)),"")</f>
        <v/>
      </c>
    </row>
    <row r="160" spans="2:3" x14ac:dyDescent="0.25">
      <c r="B160" s="46" t="str">
        <f>IFERROR(INDEX('Ввод информации'!$F$8:$F$198,MATCH('Сводный перечень'!A160,'Ввод информации'!$E$8:$E$198,0)),"")</f>
        <v/>
      </c>
      <c r="C160" s="46" t="str">
        <f>IFERROR(INDEX('Ввод информации'!$G$8:$G$198,MATCH('Сводный перечень'!A160,'Ввод информации'!$E$8:$E$198,0)),"")</f>
        <v/>
      </c>
    </row>
    <row r="161" spans="2:3" x14ac:dyDescent="0.25">
      <c r="B161" s="46" t="str">
        <f>IFERROR(INDEX('Ввод информации'!$F$8:$F$198,MATCH('Сводный перечень'!A161,'Ввод информации'!$E$8:$E$198,0)),"")</f>
        <v/>
      </c>
      <c r="C161" s="46" t="str">
        <f>IFERROR(INDEX('Ввод информации'!$G$8:$G$198,MATCH('Сводный перечень'!A161,'Ввод информации'!$E$8:$E$198,0)),"")</f>
        <v/>
      </c>
    </row>
    <row r="162" spans="2:3" x14ac:dyDescent="0.25">
      <c r="B162" s="46" t="str">
        <f>IFERROR(INDEX('Ввод информации'!$F$8:$F$198,MATCH('Сводный перечень'!A162,'Ввод информации'!$E$8:$E$198,0)),"")</f>
        <v/>
      </c>
      <c r="C162" s="46" t="str">
        <f>IFERROR(INDEX('Ввод информации'!$G$8:$G$198,MATCH('Сводный перечень'!A162,'Ввод информации'!$E$8:$E$198,0)),"")</f>
        <v/>
      </c>
    </row>
    <row r="163" spans="2:3" x14ac:dyDescent="0.25">
      <c r="B163" s="46" t="str">
        <f>IFERROR(INDEX('Ввод информации'!$F$8:$F$198,MATCH('Сводный перечень'!A163,'Ввод информации'!$E$8:$E$198,0)),"")</f>
        <v/>
      </c>
      <c r="C163" s="46" t="str">
        <f>IFERROR(INDEX('Ввод информации'!$G$8:$G$198,MATCH('Сводный перечень'!A163,'Ввод информации'!$E$8:$E$198,0)),"")</f>
        <v/>
      </c>
    </row>
    <row r="164" spans="2:3" x14ac:dyDescent="0.25">
      <c r="B164" s="46" t="str">
        <f>IFERROR(INDEX('Ввод информации'!$F$8:$F$198,MATCH('Сводный перечень'!A164,'Ввод информации'!$E$8:$E$198,0)),"")</f>
        <v/>
      </c>
      <c r="C164" s="46" t="str">
        <f>IFERROR(INDEX('Ввод информации'!$G$8:$G$198,MATCH('Сводный перечень'!A164,'Ввод информации'!$E$8:$E$198,0)),"")</f>
        <v/>
      </c>
    </row>
    <row r="165" spans="2:3" x14ac:dyDescent="0.25">
      <c r="B165" s="46" t="str">
        <f>IFERROR(INDEX('Ввод информации'!$F$8:$F$198,MATCH('Сводный перечень'!A165,'Ввод информации'!$E$8:$E$198,0)),"")</f>
        <v/>
      </c>
      <c r="C165" s="46" t="str">
        <f>IFERROR(INDEX('Ввод информации'!$G$8:$G$198,MATCH('Сводный перечень'!A165,'Ввод информации'!$E$8:$E$198,0)),"")</f>
        <v/>
      </c>
    </row>
    <row r="166" spans="2:3" x14ac:dyDescent="0.25">
      <c r="B166" s="46" t="str">
        <f>IFERROR(INDEX('Ввод информации'!$F$8:$F$198,MATCH('Сводный перечень'!A166,'Ввод информации'!$E$8:$E$198,0)),"")</f>
        <v/>
      </c>
      <c r="C166" s="46" t="str">
        <f>IFERROR(INDEX('Ввод информации'!$G$8:$G$198,MATCH('Сводный перечень'!A166,'Ввод информации'!$E$8:$E$198,0)),"")</f>
        <v/>
      </c>
    </row>
    <row r="167" spans="2:3" x14ac:dyDescent="0.25">
      <c r="B167" s="46" t="str">
        <f>IFERROR(INDEX('Ввод информации'!$F$8:$F$198,MATCH('Сводный перечень'!A167,'Ввод информации'!$E$8:$E$198,0)),"")</f>
        <v/>
      </c>
      <c r="C167" s="46" t="str">
        <f>IFERROR(INDEX('Ввод информации'!$G$8:$G$198,MATCH('Сводный перечень'!A167,'Ввод информации'!$E$8:$E$198,0)),"")</f>
        <v/>
      </c>
    </row>
  </sheetData>
  <mergeCells count="24">
    <mergeCell ref="A13:C13"/>
    <mergeCell ref="A6:S6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A8:A12"/>
    <mergeCell ref="B8:B12"/>
    <mergeCell ref="C8:C12"/>
    <mergeCell ref="E8:S9"/>
    <mergeCell ref="E10:I10"/>
    <mergeCell ref="J10:N10"/>
    <mergeCell ref="O10:S10"/>
    <mergeCell ref="E11:E12"/>
    <mergeCell ref="F11:F12"/>
    <mergeCell ref="S11:S12"/>
  </mergeCells>
  <conditionalFormatting sqref="B17:B167">
    <cfRule type="expression" dxfId="2204" priority="3">
      <formula>$A17&gt;0</formula>
    </cfRule>
  </conditionalFormatting>
  <conditionalFormatting sqref="C17:C167">
    <cfRule type="expression" dxfId="2203" priority="2">
      <formula>$A17&gt;0</formula>
    </cfRule>
  </conditionalFormatting>
  <pageMargins left="0.7" right="0.7" top="0.75" bottom="0.75" header="0.3" footer="0.3"/>
  <pageSetup paperSize="9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6" name="Button 2">
              <controlPr defaultSize="0" print="0" autoFill="0" autoPict="0" macro="[0]!обновить">
                <anchor moveWithCells="1" sizeWithCells="1">
                  <from>
                    <xdr:col>17</xdr:col>
                    <xdr:colOff>38100</xdr:colOff>
                    <xdr:row>0</xdr:row>
                    <xdr:rowOff>0</xdr:rowOff>
                  </from>
                  <to>
                    <xdr:col>19</xdr:col>
                    <xdr:colOff>9525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A8765BA9-456A-4dab-B4F3-ACF838C121DE}">
      <x14:slicerList>
        <x14:slicer r:id="rId7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S381"/>
  <sheetViews>
    <sheetView tabSelected="1" zoomScale="85" zoomScaleNormal="85" zoomScaleSheetLayoutView="85" workbookViewId="0">
      <pane xSplit="4" ySplit="7" topLeftCell="E8" activePane="bottomRight" state="frozen"/>
      <selection pane="topRight" activeCell="E1" sqref="E1"/>
      <selection pane="bottomLeft" activeCell="A13" sqref="A13"/>
      <selection pane="bottomRight" sqref="A1:S1"/>
    </sheetView>
  </sheetViews>
  <sheetFormatPr defaultRowHeight="15" x14ac:dyDescent="0.25"/>
  <cols>
    <col min="1" max="1" width="37.140625" customWidth="1"/>
    <col min="2" max="2" width="13.140625" style="47" customWidth="1"/>
    <col min="3" max="3" width="18.28515625" customWidth="1"/>
    <col min="4" max="4" width="54.28515625" hidden="1" customWidth="1"/>
    <col min="5" max="19" width="13.42578125" customWidth="1"/>
  </cols>
  <sheetData>
    <row r="1" spans="1:19" ht="47.25" customHeight="1" x14ac:dyDescent="0.25">
      <c r="A1" s="127" t="s">
        <v>462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</row>
    <row r="2" spans="1:19" x14ac:dyDescent="0.25">
      <c r="S2" s="61" t="s">
        <v>55</v>
      </c>
    </row>
    <row r="3" spans="1:19" ht="9.75" customHeight="1" x14ac:dyDescent="0.25">
      <c r="A3" s="121" t="s">
        <v>288</v>
      </c>
      <c r="B3" s="121" t="s">
        <v>289</v>
      </c>
      <c r="C3" s="121" t="s">
        <v>290</v>
      </c>
      <c r="E3" s="122" t="s">
        <v>311</v>
      </c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</row>
    <row r="4" spans="1:19" ht="6.75" customHeight="1" x14ac:dyDescent="0.25">
      <c r="A4" s="121"/>
      <c r="B4" s="121"/>
      <c r="C4" s="121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</row>
    <row r="5" spans="1:19" x14ac:dyDescent="0.25">
      <c r="A5" s="121"/>
      <c r="B5" s="121"/>
      <c r="C5" s="121"/>
      <c r="E5" s="123" t="s">
        <v>307</v>
      </c>
      <c r="F5" s="124"/>
      <c r="G5" s="124"/>
      <c r="H5" s="124"/>
      <c r="I5" s="124"/>
      <c r="J5" s="123" t="s">
        <v>309</v>
      </c>
      <c r="K5" s="124"/>
      <c r="L5" s="124"/>
      <c r="M5" s="124"/>
      <c r="N5" s="124"/>
      <c r="O5" s="123" t="s">
        <v>310</v>
      </c>
      <c r="P5" s="124"/>
      <c r="Q5" s="124"/>
      <c r="R5" s="124"/>
      <c r="S5" s="124"/>
    </row>
    <row r="6" spans="1:19" ht="15" customHeight="1" x14ac:dyDescent="0.25">
      <c r="A6" s="121"/>
      <c r="B6" s="121"/>
      <c r="C6" s="121"/>
      <c r="E6" s="123" t="s">
        <v>308</v>
      </c>
      <c r="F6" s="123" t="s">
        <v>13</v>
      </c>
      <c r="G6" s="123" t="s">
        <v>11</v>
      </c>
      <c r="H6" s="123" t="s">
        <v>12</v>
      </c>
      <c r="I6" s="123" t="s">
        <v>14</v>
      </c>
      <c r="J6" s="123" t="s">
        <v>308</v>
      </c>
      <c r="K6" s="123" t="s">
        <v>13</v>
      </c>
      <c r="L6" s="123" t="s">
        <v>11</v>
      </c>
      <c r="M6" s="123" t="s">
        <v>12</v>
      </c>
      <c r="N6" s="123" t="s">
        <v>14</v>
      </c>
      <c r="O6" s="123" t="s">
        <v>308</v>
      </c>
      <c r="P6" s="123" t="s">
        <v>13</v>
      </c>
      <c r="Q6" s="123" t="s">
        <v>11</v>
      </c>
      <c r="R6" s="123" t="s">
        <v>12</v>
      </c>
      <c r="S6" s="123" t="s">
        <v>14</v>
      </c>
    </row>
    <row r="7" spans="1:19" ht="23.25" customHeight="1" x14ac:dyDescent="0.25">
      <c r="A7" s="121"/>
      <c r="B7" s="121"/>
      <c r="C7" s="121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ht="23.25" customHeight="1" x14ac:dyDescent="0.25">
      <c r="A8" s="128" t="s">
        <v>312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30"/>
    </row>
    <row r="9" spans="1:19" hidden="1" x14ac:dyDescent="0.25">
      <c r="A9" s="125" t="s">
        <v>291</v>
      </c>
      <c r="B9" s="125"/>
      <c r="C9" s="125"/>
      <c r="E9" s="50">
        <f>GETPIVOTDATA("Сумма по полю 11",$D$12)</f>
        <v>223363.40000000002</v>
      </c>
      <c r="F9" s="50">
        <f>GETPIVOTDATA("Сумма по полю 12",$D$12)</f>
        <v>0</v>
      </c>
      <c r="G9" s="50">
        <f>GETPIVOTDATA("Сумма по полю 13",$D$12)</f>
        <v>219101.40000000002</v>
      </c>
      <c r="H9" s="50">
        <f>GETPIVOTDATA("Сумма по полю 14",$D$12)</f>
        <v>4262</v>
      </c>
      <c r="I9" s="50">
        <f>GETPIVOTDATA("Сумма по полю 15",$D$12)</f>
        <v>0</v>
      </c>
      <c r="J9" s="50">
        <f>GETPIVOTDATA("Сумма по полю 16",$D$12)</f>
        <v>0</v>
      </c>
      <c r="K9" s="50">
        <f>GETPIVOTDATA("Сумма по полю 17",$D$12)</f>
        <v>0</v>
      </c>
      <c r="L9" s="50">
        <f>GETPIVOTDATA("Сумма по полю 18",$D$12)</f>
        <v>0</v>
      </c>
      <c r="M9" s="50">
        <f>GETPIVOTDATA("Сумма по полю 19",$D$12)</f>
        <v>0</v>
      </c>
      <c r="N9" s="50">
        <f>GETPIVOTDATA("Сумма по полю 20",$D$12)</f>
        <v>0</v>
      </c>
      <c r="O9" s="50">
        <f>GETPIVOTDATA("Сумма по полю 21",$D$12)</f>
        <v>0</v>
      </c>
      <c r="P9" s="50">
        <f>GETPIVOTDATA("Сумма по полю 22",$D$12)</f>
        <v>0</v>
      </c>
      <c r="Q9" s="50">
        <f>GETPIVOTDATA("Сумма по полю 23",$D$12)</f>
        <v>0</v>
      </c>
      <c r="R9" s="50">
        <f>GETPIVOTDATA("Сумма по полю 24",$D$12)</f>
        <v>0</v>
      </c>
      <c r="S9" s="50">
        <f>GETPIVOTDATA("Сумма по полю 25",$D$12)</f>
        <v>0</v>
      </c>
    </row>
    <row r="10" spans="1:19" hidden="1" x14ac:dyDescent="0.25">
      <c r="A10" s="98" t="s">
        <v>17</v>
      </c>
      <c r="B10" s="107" t="s">
        <v>312</v>
      </c>
      <c r="D10" s="98" t="s">
        <v>17</v>
      </c>
      <c r="E10" s="99" t="s">
        <v>312</v>
      </c>
    </row>
    <row r="11" spans="1:19" hidden="1" x14ac:dyDescent="0.25"/>
    <row r="12" spans="1:19" hidden="1" x14ac:dyDescent="0.25">
      <c r="A12" s="106" t="s">
        <v>285</v>
      </c>
      <c r="D12" s="97" t="s">
        <v>285</v>
      </c>
      <c r="E12" s="48" t="s">
        <v>292</v>
      </c>
      <c r="F12" s="104" t="s">
        <v>293</v>
      </c>
      <c r="G12" s="104" t="s">
        <v>294</v>
      </c>
      <c r="H12" s="104" t="s">
        <v>295</v>
      </c>
      <c r="I12" s="104" t="s">
        <v>296</v>
      </c>
      <c r="J12" s="104" t="s">
        <v>297</v>
      </c>
      <c r="K12" s="104" t="s">
        <v>298</v>
      </c>
      <c r="L12" s="104" t="s">
        <v>299</v>
      </c>
      <c r="M12" s="104" t="s">
        <v>300</v>
      </c>
      <c r="N12" s="104" t="s">
        <v>301</v>
      </c>
      <c r="O12" s="104" t="s">
        <v>302</v>
      </c>
      <c r="P12" s="104" t="s">
        <v>303</v>
      </c>
      <c r="Q12" s="104" t="s">
        <v>304</v>
      </c>
      <c r="R12" s="104" t="s">
        <v>305</v>
      </c>
      <c r="S12" s="104" t="s">
        <v>306</v>
      </c>
    </row>
    <row r="13" spans="1:19" ht="45" x14ac:dyDescent="0.25">
      <c r="A13" s="62" t="s">
        <v>275</v>
      </c>
      <c r="B13" s="46" t="str">
        <f>IFERROR(INDEX('Ввод информации'!$F$8:$F$198,MATCH(ИТОГО!A13,'Ввод информации'!$E$8:$E$198,0)),"")</f>
        <v/>
      </c>
      <c r="C13" s="46" t="str">
        <f>IFERROR(INDEX('Ввод информации'!$G$8:$G$198,MATCH(ИТОГО!A13,'Ввод информации'!$E$8:$E$198,0)),"")</f>
        <v/>
      </c>
      <c r="D13" s="44" t="s">
        <v>275</v>
      </c>
      <c r="E13" s="49">
        <v>176008.1</v>
      </c>
      <c r="F13" s="105">
        <v>0</v>
      </c>
      <c r="G13" s="105">
        <v>176008.1</v>
      </c>
      <c r="H13" s="105">
        <v>0</v>
      </c>
      <c r="I13" s="105">
        <v>0</v>
      </c>
      <c r="J13" s="105">
        <v>0</v>
      </c>
      <c r="K13" s="105">
        <v>0</v>
      </c>
      <c r="L13" s="105">
        <v>0</v>
      </c>
      <c r="M13" s="105">
        <v>0</v>
      </c>
      <c r="N13" s="105">
        <v>0</v>
      </c>
      <c r="O13" s="105">
        <v>0</v>
      </c>
      <c r="P13" s="105">
        <v>0</v>
      </c>
      <c r="Q13" s="105">
        <v>0</v>
      </c>
      <c r="R13" s="105">
        <v>0</v>
      </c>
      <c r="S13" s="105">
        <v>0</v>
      </c>
    </row>
    <row r="14" spans="1:19" ht="18" customHeight="1" x14ac:dyDescent="0.25">
      <c r="A14" s="63" t="s">
        <v>15</v>
      </c>
      <c r="B14" s="46" t="str">
        <f>IFERROR(INDEX('Ввод информации'!$F$8:$F$198,MATCH(ИТОГО!A14,'Ввод информации'!$E$8:$E$198,0)),"")</f>
        <v/>
      </c>
      <c r="C14" s="46" t="str">
        <f>IFERROR(INDEX('Ввод информации'!$G$8:$G$198,MATCH(ИТОГО!A14,'Ввод информации'!$E$8:$E$198,0)),"")</f>
        <v/>
      </c>
      <c r="D14" s="57" t="s">
        <v>15</v>
      </c>
      <c r="E14" s="49">
        <v>176008.1</v>
      </c>
      <c r="F14" s="105">
        <v>0</v>
      </c>
      <c r="G14" s="105">
        <v>176008.1</v>
      </c>
      <c r="H14" s="105">
        <v>0</v>
      </c>
      <c r="I14" s="105">
        <v>0</v>
      </c>
      <c r="J14" s="105">
        <v>0</v>
      </c>
      <c r="K14" s="105">
        <v>0</v>
      </c>
      <c r="L14" s="105">
        <v>0</v>
      </c>
      <c r="M14" s="105">
        <v>0</v>
      </c>
      <c r="N14" s="105">
        <v>0</v>
      </c>
      <c r="O14" s="105">
        <v>0</v>
      </c>
      <c r="P14" s="105">
        <v>0</v>
      </c>
      <c r="Q14" s="105">
        <v>0</v>
      </c>
      <c r="R14" s="105">
        <v>0</v>
      </c>
      <c r="S14" s="105">
        <v>0</v>
      </c>
    </row>
    <row r="15" spans="1:19" ht="122.25" customHeight="1" x14ac:dyDescent="0.25">
      <c r="A15" s="58" t="s">
        <v>391</v>
      </c>
      <c r="B15" s="46" t="str">
        <f>IFERROR(INDEX('Ввод информации'!$F$8:$F$198,MATCH(ИТОГО!A15,'Ввод информации'!$E$8:$E$198,0)),"")</f>
        <v>100 мест/ 5262,85 кв.м</v>
      </c>
      <c r="C15" s="46" t="str">
        <f>IFERROR(INDEX('Ввод информации'!$G$8:$G$198,MATCH(ИТОГО!A15,'Ввод информации'!$E$8:$E$198,0)),"")</f>
        <v>2015-2018 (ПИР);
2019-2021(СМР)</v>
      </c>
      <c r="D15" s="58" t="s">
        <v>391</v>
      </c>
      <c r="E15" s="49">
        <v>176008.1</v>
      </c>
      <c r="F15" s="105">
        <v>0</v>
      </c>
      <c r="G15" s="105">
        <v>176008.1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5">
        <v>0</v>
      </c>
      <c r="Q15" s="105">
        <v>0</v>
      </c>
      <c r="R15" s="105">
        <v>0</v>
      </c>
      <c r="S15" s="105">
        <v>0</v>
      </c>
    </row>
    <row r="16" spans="1:19" ht="39.75" customHeight="1" x14ac:dyDescent="0.25">
      <c r="A16" s="62" t="s">
        <v>405</v>
      </c>
      <c r="B16" s="46" t="str">
        <f>IFERROR(INDEX('Ввод информации'!$F$8:$F$198,MATCH(ИТОГО!A16,'Ввод информации'!$E$8:$E$198,0)),"")</f>
        <v/>
      </c>
      <c r="C16" s="46" t="str">
        <f>IFERROR(INDEX('Ввод информации'!$G$8:$G$198,MATCH(ИТОГО!A16,'Ввод информации'!$E$8:$E$198,0)),"")</f>
        <v/>
      </c>
      <c r="D16" s="44" t="s">
        <v>405</v>
      </c>
      <c r="E16" s="49">
        <v>47355.3</v>
      </c>
      <c r="F16" s="105">
        <v>0</v>
      </c>
      <c r="G16" s="105">
        <v>43093.3</v>
      </c>
      <c r="H16" s="105">
        <v>4262</v>
      </c>
      <c r="I16" s="105">
        <v>0</v>
      </c>
      <c r="J16" s="105">
        <v>0</v>
      </c>
      <c r="K16" s="105">
        <v>0</v>
      </c>
      <c r="L16" s="105">
        <v>0</v>
      </c>
      <c r="M16" s="105">
        <v>0</v>
      </c>
      <c r="N16" s="105">
        <v>0</v>
      </c>
      <c r="O16" s="105">
        <v>0</v>
      </c>
      <c r="P16" s="105">
        <v>0</v>
      </c>
      <c r="Q16" s="105">
        <v>0</v>
      </c>
      <c r="R16" s="105">
        <v>0</v>
      </c>
      <c r="S16" s="105">
        <v>0</v>
      </c>
    </row>
    <row r="17" spans="1:19" ht="17.25" customHeight="1" x14ac:dyDescent="0.25">
      <c r="A17" s="63" t="s">
        <v>15</v>
      </c>
      <c r="B17" s="46" t="str">
        <f>IFERROR(INDEX('Ввод информации'!$F$8:$F$198,MATCH(ИТОГО!A17,'Ввод информации'!$E$8:$E$198,0)),"")</f>
        <v/>
      </c>
      <c r="C17" s="46" t="str">
        <f>IFERROR(INDEX('Ввод информации'!$G$8:$G$198,MATCH(ИТОГО!A17,'Ввод информации'!$E$8:$E$198,0)),"")</f>
        <v/>
      </c>
      <c r="D17" s="57" t="s">
        <v>15</v>
      </c>
      <c r="E17" s="49">
        <v>47355.3</v>
      </c>
      <c r="F17" s="105">
        <v>0</v>
      </c>
      <c r="G17" s="105">
        <v>43093.3</v>
      </c>
      <c r="H17" s="105">
        <v>4262</v>
      </c>
      <c r="I17" s="105">
        <v>0</v>
      </c>
      <c r="J17" s="105">
        <v>0</v>
      </c>
      <c r="K17" s="105">
        <v>0</v>
      </c>
      <c r="L17" s="105">
        <v>0</v>
      </c>
      <c r="M17" s="105">
        <v>0</v>
      </c>
      <c r="N17" s="105">
        <v>0</v>
      </c>
      <c r="O17" s="105">
        <v>0</v>
      </c>
      <c r="P17" s="105">
        <v>0</v>
      </c>
      <c r="Q17" s="105">
        <v>0</v>
      </c>
      <c r="R17" s="105">
        <v>0</v>
      </c>
      <c r="S17" s="105">
        <v>0</v>
      </c>
    </row>
    <row r="18" spans="1:19" ht="65.25" customHeight="1" x14ac:dyDescent="0.25">
      <c r="A18" s="58" t="s">
        <v>115</v>
      </c>
      <c r="B18" s="46" t="str">
        <f>IFERROR(INDEX('Ввод информации'!$F$8:$F$198,MATCH(ИТОГО!A18,'Ввод информации'!$E$8:$E$198,0)),"")</f>
        <v>61,94 км</v>
      </c>
      <c r="C18" s="46" t="str">
        <f>IFERROR(INDEX('Ввод информации'!$G$8:$G$198,MATCH(ИТОГО!A18,'Ввод информации'!$E$8:$E$198,0)),"")</f>
        <v>2010-2021 (СМР)</v>
      </c>
      <c r="D18" s="58" t="s">
        <v>115</v>
      </c>
      <c r="E18" s="49">
        <v>47355.3</v>
      </c>
      <c r="F18" s="105">
        <v>0</v>
      </c>
      <c r="G18" s="105">
        <v>43093.3</v>
      </c>
      <c r="H18" s="105">
        <v>4262</v>
      </c>
      <c r="I18" s="105">
        <v>0</v>
      </c>
      <c r="J18" s="105">
        <v>0</v>
      </c>
      <c r="K18" s="105">
        <v>0</v>
      </c>
      <c r="L18" s="105">
        <v>0</v>
      </c>
      <c r="M18" s="105">
        <v>0</v>
      </c>
      <c r="N18" s="105">
        <v>0</v>
      </c>
      <c r="O18" s="105">
        <v>0</v>
      </c>
      <c r="P18" s="105">
        <v>0</v>
      </c>
      <c r="Q18" s="105">
        <v>0</v>
      </c>
      <c r="R18" s="105">
        <v>0</v>
      </c>
      <c r="S18" s="105">
        <v>0</v>
      </c>
    </row>
    <row r="19" spans="1:19" x14ac:dyDescent="0.25">
      <c r="A19" s="100" t="s">
        <v>286</v>
      </c>
      <c r="B19" s="46" t="str">
        <f>IFERROR(INDEX('Ввод информации'!$F$8:$F$198,MATCH(ИТОГО!A19,'Ввод информации'!$E$8:$E$198,0)),"")</f>
        <v/>
      </c>
      <c r="C19" s="46" t="str">
        <f>IFERROR(INDEX('Ввод информации'!$G$8:$G$198,MATCH(ИТОГО!A19,'Ввод информации'!$E$8:$E$198,0)),"")</f>
        <v/>
      </c>
      <c r="D19" s="100" t="s">
        <v>286</v>
      </c>
      <c r="E19" s="49">
        <v>223363.40000000002</v>
      </c>
      <c r="F19" s="105">
        <v>0</v>
      </c>
      <c r="G19" s="105">
        <v>219101.40000000002</v>
      </c>
      <c r="H19" s="105">
        <v>4262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105">
        <v>0</v>
      </c>
      <c r="P19" s="105">
        <v>0</v>
      </c>
      <c r="Q19" s="105">
        <v>0</v>
      </c>
      <c r="R19" s="105">
        <v>0</v>
      </c>
      <c r="S19" s="105">
        <v>0</v>
      </c>
    </row>
    <row r="20" spans="1:19" ht="20.25" x14ac:dyDescent="0.25">
      <c r="A20" s="128" t="s">
        <v>452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30"/>
    </row>
    <row r="21" spans="1:19" ht="6.75" customHeight="1" x14ac:dyDescent="0.25">
      <c r="A21" s="121" t="s">
        <v>288</v>
      </c>
      <c r="B21" s="121" t="s">
        <v>289</v>
      </c>
      <c r="C21" s="121" t="s">
        <v>290</v>
      </c>
      <c r="E21" s="122" t="s">
        <v>311</v>
      </c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</row>
    <row r="22" spans="1:19" ht="9.75" customHeight="1" x14ac:dyDescent="0.25">
      <c r="A22" s="121"/>
      <c r="B22" s="121"/>
      <c r="C22" s="121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</row>
    <row r="23" spans="1:19" x14ac:dyDescent="0.25">
      <c r="A23" s="121"/>
      <c r="B23" s="121"/>
      <c r="C23" s="121"/>
      <c r="E23" s="123" t="s">
        <v>307</v>
      </c>
      <c r="F23" s="124"/>
      <c r="G23" s="124"/>
      <c r="H23" s="124"/>
      <c r="I23" s="124"/>
      <c r="J23" s="123" t="s">
        <v>309</v>
      </c>
      <c r="K23" s="124"/>
      <c r="L23" s="124"/>
      <c r="M23" s="124"/>
      <c r="N23" s="124"/>
      <c r="O23" s="123" t="s">
        <v>310</v>
      </c>
      <c r="P23" s="124"/>
      <c r="Q23" s="124"/>
      <c r="R23" s="124"/>
      <c r="S23" s="124"/>
    </row>
    <row r="24" spans="1:19" ht="15" customHeight="1" x14ac:dyDescent="0.25">
      <c r="A24" s="121"/>
      <c r="B24" s="121"/>
      <c r="C24" s="121"/>
      <c r="E24" s="123" t="s">
        <v>308</v>
      </c>
      <c r="F24" s="123" t="s">
        <v>13</v>
      </c>
      <c r="G24" s="123" t="s">
        <v>11</v>
      </c>
      <c r="H24" s="123" t="s">
        <v>12</v>
      </c>
      <c r="I24" s="123" t="s">
        <v>14</v>
      </c>
      <c r="J24" s="123" t="s">
        <v>308</v>
      </c>
      <c r="K24" s="123" t="s">
        <v>13</v>
      </c>
      <c r="L24" s="123" t="s">
        <v>11</v>
      </c>
      <c r="M24" s="123" t="s">
        <v>12</v>
      </c>
      <c r="N24" s="123" t="s">
        <v>14</v>
      </c>
      <c r="O24" s="123" t="s">
        <v>308</v>
      </c>
      <c r="P24" s="123" t="s">
        <v>13</v>
      </c>
      <c r="Q24" s="123" t="s">
        <v>11</v>
      </c>
      <c r="R24" s="123" t="s">
        <v>12</v>
      </c>
      <c r="S24" s="123" t="s">
        <v>14</v>
      </c>
    </row>
    <row r="25" spans="1:19" x14ac:dyDescent="0.25">
      <c r="A25" s="121"/>
      <c r="B25" s="121"/>
      <c r="C25" s="121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</row>
    <row r="26" spans="1:19" hidden="1" x14ac:dyDescent="0.25">
      <c r="A26" s="125" t="s">
        <v>291</v>
      </c>
      <c r="B26" s="125"/>
      <c r="C26" s="125"/>
      <c r="E26" s="50">
        <f>GETPIVOTDATA("Сумма по полю 11",$D$11)</f>
        <v>223363.40000000002</v>
      </c>
      <c r="F26" s="50">
        <f>GETPIVOTDATA("Сумма по полю 12",$D$11)</f>
        <v>0</v>
      </c>
      <c r="G26" s="50">
        <f>GETPIVOTDATA("Сумма по полю 13",$D$11)</f>
        <v>219101.40000000002</v>
      </c>
      <c r="H26" s="50">
        <f>GETPIVOTDATA("Сумма по полю 14",$D$11)</f>
        <v>4262</v>
      </c>
      <c r="I26" s="50">
        <f>GETPIVOTDATA("Сумма по полю 15",$D$11)</f>
        <v>0</v>
      </c>
      <c r="J26" s="50">
        <f>GETPIVOTDATA("Сумма по полю 16",$D$11)</f>
        <v>0</v>
      </c>
      <c r="K26" s="50">
        <f>GETPIVOTDATA("Сумма по полю 17",$D$11)</f>
        <v>0</v>
      </c>
      <c r="L26" s="50">
        <f>GETPIVOTDATA("Сумма по полю 18",$D$11)</f>
        <v>0</v>
      </c>
      <c r="M26" s="50">
        <f>GETPIVOTDATA("Сумма по полю 19",$D$11)</f>
        <v>0</v>
      </c>
      <c r="N26" s="50">
        <f>GETPIVOTDATA("Сумма по полю 20",$D$11)</f>
        <v>0</v>
      </c>
      <c r="O26" s="50">
        <f>GETPIVOTDATA("Сумма по полю 21",$D$11)</f>
        <v>0</v>
      </c>
      <c r="P26" s="50">
        <f>GETPIVOTDATA("Сумма по полю 22",$D$11)</f>
        <v>0</v>
      </c>
      <c r="Q26" s="50">
        <f>GETPIVOTDATA("Сумма по полю 23",$D$11)</f>
        <v>0</v>
      </c>
      <c r="R26" s="50">
        <f>GETPIVOTDATA("Сумма по полю 24",$D$11)</f>
        <v>0</v>
      </c>
      <c r="S26" s="50">
        <f>GETPIVOTDATA("Сумма по полю 25",$D$11)</f>
        <v>0</v>
      </c>
    </row>
    <row r="27" spans="1:19" hidden="1" x14ac:dyDescent="0.25">
      <c r="A27" s="98" t="s">
        <v>17</v>
      </c>
      <c r="B27" s="107" t="s">
        <v>315</v>
      </c>
      <c r="D27" s="98" t="s">
        <v>17</v>
      </c>
      <c r="E27" s="99" t="s">
        <v>315</v>
      </c>
    </row>
    <row r="28" spans="1:19" hidden="1" x14ac:dyDescent="0.25"/>
    <row r="29" spans="1:19" hidden="1" x14ac:dyDescent="0.25">
      <c r="A29" s="106" t="s">
        <v>285</v>
      </c>
      <c r="D29" s="97" t="s">
        <v>285</v>
      </c>
      <c r="E29" s="48" t="s">
        <v>292</v>
      </c>
      <c r="F29" s="104" t="s">
        <v>293</v>
      </c>
      <c r="G29" s="104" t="s">
        <v>294</v>
      </c>
      <c r="H29" s="104" t="s">
        <v>295</v>
      </c>
      <c r="I29" s="104" t="s">
        <v>296</v>
      </c>
      <c r="J29" s="104" t="s">
        <v>297</v>
      </c>
      <c r="K29" s="104" t="s">
        <v>298</v>
      </c>
      <c r="L29" s="104" t="s">
        <v>299</v>
      </c>
      <c r="M29" s="104" t="s">
        <v>300</v>
      </c>
      <c r="N29" s="104" t="s">
        <v>301</v>
      </c>
      <c r="O29" s="104" t="s">
        <v>302</v>
      </c>
      <c r="P29" s="104" t="s">
        <v>303</v>
      </c>
      <c r="Q29" s="104" t="s">
        <v>304</v>
      </c>
      <c r="R29" s="104" t="s">
        <v>305</v>
      </c>
      <c r="S29" s="104" t="s">
        <v>306</v>
      </c>
    </row>
    <row r="30" spans="1:19" ht="50.25" customHeight="1" x14ac:dyDescent="0.25">
      <c r="A30" s="62" t="s">
        <v>172</v>
      </c>
      <c r="B30" s="46" t="str">
        <f>IFERROR(INDEX('Ввод информации'!$F$8:$F$198,MATCH(#REF!,'Ввод информации'!$E$8:$E$198,0)),"")</f>
        <v/>
      </c>
      <c r="C30" s="46" t="str">
        <f>IFERROR(INDEX('Ввод информации'!$G$8:$G$198,MATCH(#REF!,'Ввод информации'!$E$8:$E$198,0)),"")</f>
        <v/>
      </c>
      <c r="D30" s="44" t="s">
        <v>172</v>
      </c>
      <c r="E30" s="49">
        <v>277487.10000000003</v>
      </c>
      <c r="F30" s="105">
        <v>0</v>
      </c>
      <c r="G30" s="105">
        <v>263612.7</v>
      </c>
      <c r="H30" s="105">
        <v>13874.4</v>
      </c>
      <c r="I30" s="105">
        <v>0</v>
      </c>
      <c r="J30" s="105">
        <v>222512.90000000002</v>
      </c>
      <c r="K30" s="105">
        <v>84080.6</v>
      </c>
      <c r="L30" s="105">
        <v>131510.70000000001</v>
      </c>
      <c r="M30" s="105">
        <v>6921.6</v>
      </c>
      <c r="N30" s="105">
        <v>0</v>
      </c>
      <c r="O30" s="105">
        <v>0</v>
      </c>
      <c r="P30" s="105">
        <v>0</v>
      </c>
      <c r="Q30" s="105">
        <v>0</v>
      </c>
      <c r="R30" s="105">
        <v>0</v>
      </c>
      <c r="S30" s="105">
        <v>0</v>
      </c>
    </row>
    <row r="31" spans="1:19" x14ac:dyDescent="0.25">
      <c r="A31" s="63" t="s">
        <v>15</v>
      </c>
      <c r="B31" s="46" t="str">
        <f>IFERROR(INDEX('Ввод информации'!$F$8:$F$198,MATCH(#REF!,'Ввод информации'!$E$8:$E$198,0)),"")</f>
        <v/>
      </c>
      <c r="C31" s="46" t="str">
        <f>IFERROR(INDEX('Ввод информации'!$G$8:$G$198,MATCH(#REF!,'Ввод информации'!$E$8:$E$198,0)),"")</f>
        <v/>
      </c>
      <c r="D31" s="57" t="s">
        <v>15</v>
      </c>
      <c r="E31" s="49">
        <v>277487.10000000003</v>
      </c>
      <c r="F31" s="105">
        <v>0</v>
      </c>
      <c r="G31" s="105">
        <v>263612.7</v>
      </c>
      <c r="H31" s="105">
        <v>13874.4</v>
      </c>
      <c r="I31" s="105">
        <v>0</v>
      </c>
      <c r="J31" s="105">
        <v>222512.90000000002</v>
      </c>
      <c r="K31" s="105">
        <v>84080.6</v>
      </c>
      <c r="L31" s="105">
        <v>131510.70000000001</v>
      </c>
      <c r="M31" s="105">
        <v>6921.6</v>
      </c>
      <c r="N31" s="105">
        <v>0</v>
      </c>
      <c r="O31" s="105">
        <v>0</v>
      </c>
      <c r="P31" s="105">
        <v>0</v>
      </c>
      <c r="Q31" s="105">
        <v>0</v>
      </c>
      <c r="R31" s="105">
        <v>0</v>
      </c>
      <c r="S31" s="105">
        <v>0</v>
      </c>
    </row>
    <row r="32" spans="1:19" ht="45" x14ac:dyDescent="0.25">
      <c r="A32" s="58" t="s">
        <v>331</v>
      </c>
      <c r="B32" s="46" t="s">
        <v>184</v>
      </c>
      <c r="C32" s="46" t="s">
        <v>349</v>
      </c>
      <c r="D32" s="58" t="s">
        <v>331</v>
      </c>
      <c r="E32" s="49">
        <v>277487.10000000003</v>
      </c>
      <c r="F32" s="105">
        <v>0</v>
      </c>
      <c r="G32" s="105">
        <v>263612.7</v>
      </c>
      <c r="H32" s="105">
        <v>13874.4</v>
      </c>
      <c r="I32" s="105">
        <v>0</v>
      </c>
      <c r="J32" s="105">
        <v>222512.90000000002</v>
      </c>
      <c r="K32" s="105">
        <v>84080.6</v>
      </c>
      <c r="L32" s="105">
        <v>131510.70000000001</v>
      </c>
      <c r="M32" s="105">
        <v>6921.6</v>
      </c>
      <c r="N32" s="105">
        <v>0</v>
      </c>
      <c r="O32" s="105">
        <v>0</v>
      </c>
      <c r="P32" s="105">
        <v>0</v>
      </c>
      <c r="Q32" s="105">
        <v>0</v>
      </c>
      <c r="R32" s="105">
        <v>0</v>
      </c>
      <c r="S32" s="105">
        <v>0</v>
      </c>
    </row>
    <row r="33" spans="1:19" ht="45" x14ac:dyDescent="0.25">
      <c r="A33" s="62" t="s">
        <v>275</v>
      </c>
      <c r="B33" s="46" t="s">
        <v>451</v>
      </c>
      <c r="C33" s="46" t="s">
        <v>451</v>
      </c>
      <c r="D33" s="44" t="s">
        <v>275</v>
      </c>
      <c r="E33" s="49">
        <v>323783</v>
      </c>
      <c r="F33" s="105">
        <v>0</v>
      </c>
      <c r="G33" s="105">
        <v>302336.30000000005</v>
      </c>
      <c r="H33" s="105">
        <v>21446.7</v>
      </c>
      <c r="I33" s="105">
        <v>0</v>
      </c>
      <c r="J33" s="105">
        <v>754231.6</v>
      </c>
      <c r="K33" s="105">
        <v>0</v>
      </c>
      <c r="L33" s="105">
        <v>732784.89999999991</v>
      </c>
      <c r="M33" s="105">
        <v>21446.7</v>
      </c>
      <c r="N33" s="105">
        <v>0</v>
      </c>
      <c r="O33" s="105">
        <v>305615.3</v>
      </c>
      <c r="P33" s="105">
        <v>0</v>
      </c>
      <c r="Q33" s="105">
        <v>275053.8</v>
      </c>
      <c r="R33" s="105">
        <v>30561.5</v>
      </c>
      <c r="S33" s="105">
        <v>0</v>
      </c>
    </row>
    <row r="34" spans="1:19" x14ac:dyDescent="0.25">
      <c r="A34" s="63" t="s">
        <v>18</v>
      </c>
      <c r="B34" s="46" t="s">
        <v>451</v>
      </c>
      <c r="C34" s="46" t="s">
        <v>451</v>
      </c>
      <c r="D34" s="57" t="s">
        <v>18</v>
      </c>
      <c r="E34" s="49">
        <v>214466.90000000002</v>
      </c>
      <c r="F34" s="105">
        <v>0</v>
      </c>
      <c r="G34" s="105">
        <v>193020.2</v>
      </c>
      <c r="H34" s="105">
        <v>21446.7</v>
      </c>
      <c r="I34" s="105">
        <v>0</v>
      </c>
      <c r="J34" s="105">
        <v>214466.90000000002</v>
      </c>
      <c r="K34" s="105">
        <v>0</v>
      </c>
      <c r="L34" s="105">
        <v>193020.2</v>
      </c>
      <c r="M34" s="105">
        <v>21446.7</v>
      </c>
      <c r="N34" s="105">
        <v>0</v>
      </c>
      <c r="O34" s="105">
        <v>305615.3</v>
      </c>
      <c r="P34" s="105">
        <v>0</v>
      </c>
      <c r="Q34" s="105">
        <v>275053.8</v>
      </c>
      <c r="R34" s="105">
        <v>30561.5</v>
      </c>
      <c r="S34" s="105">
        <v>0</v>
      </c>
    </row>
    <row r="35" spans="1:19" ht="90" x14ac:dyDescent="0.25">
      <c r="A35" s="58" t="s">
        <v>146</v>
      </c>
      <c r="B35" s="46" t="s">
        <v>48</v>
      </c>
      <c r="C35" s="46" t="s">
        <v>349</v>
      </c>
      <c r="D35" s="58" t="s">
        <v>146</v>
      </c>
      <c r="E35" s="49">
        <v>214466.90000000002</v>
      </c>
      <c r="F35" s="105">
        <v>0</v>
      </c>
      <c r="G35" s="105">
        <v>193020.2</v>
      </c>
      <c r="H35" s="105">
        <v>21446.7</v>
      </c>
      <c r="I35" s="105">
        <v>0</v>
      </c>
      <c r="J35" s="105">
        <v>214466.90000000002</v>
      </c>
      <c r="K35" s="105">
        <v>0</v>
      </c>
      <c r="L35" s="105">
        <v>193020.2</v>
      </c>
      <c r="M35" s="105">
        <v>21446.7</v>
      </c>
      <c r="N35" s="105">
        <v>0</v>
      </c>
      <c r="O35" s="105">
        <v>305615.3</v>
      </c>
      <c r="P35" s="105">
        <v>0</v>
      </c>
      <c r="Q35" s="105">
        <v>275053.8</v>
      </c>
      <c r="R35" s="105">
        <v>30561.5</v>
      </c>
      <c r="S35" s="105">
        <v>0</v>
      </c>
    </row>
    <row r="36" spans="1:19" x14ac:dyDescent="0.25">
      <c r="A36" s="63" t="s">
        <v>15</v>
      </c>
      <c r="B36" s="46" t="s">
        <v>451</v>
      </c>
      <c r="C36" s="46" t="s">
        <v>451</v>
      </c>
      <c r="D36" s="57" t="s">
        <v>15</v>
      </c>
      <c r="E36" s="49">
        <v>109316.1</v>
      </c>
      <c r="F36" s="105">
        <v>0</v>
      </c>
      <c r="G36" s="105">
        <v>109316.1</v>
      </c>
      <c r="H36" s="105">
        <v>0</v>
      </c>
      <c r="I36" s="105">
        <v>0</v>
      </c>
      <c r="J36" s="105">
        <v>539764.69999999995</v>
      </c>
      <c r="K36" s="105">
        <v>0</v>
      </c>
      <c r="L36" s="105">
        <v>539764.69999999995</v>
      </c>
      <c r="M36" s="105">
        <v>0</v>
      </c>
      <c r="N36" s="105">
        <v>0</v>
      </c>
      <c r="O36" s="105">
        <v>0</v>
      </c>
      <c r="P36" s="105">
        <v>0</v>
      </c>
      <c r="Q36" s="105">
        <v>0</v>
      </c>
      <c r="R36" s="105">
        <v>0</v>
      </c>
      <c r="S36" s="105">
        <v>0</v>
      </c>
    </row>
    <row r="37" spans="1:19" ht="105" x14ac:dyDescent="0.25">
      <c r="A37" s="58" t="s">
        <v>32</v>
      </c>
      <c r="B37" s="46" t="s">
        <v>395</v>
      </c>
      <c r="C37" s="46" t="s">
        <v>411</v>
      </c>
      <c r="D37" s="58" t="s">
        <v>32</v>
      </c>
      <c r="E37" s="49">
        <v>109316.1</v>
      </c>
      <c r="F37" s="105">
        <v>0</v>
      </c>
      <c r="G37" s="105">
        <v>109316.1</v>
      </c>
      <c r="H37" s="105">
        <v>0</v>
      </c>
      <c r="I37" s="105">
        <v>0</v>
      </c>
      <c r="J37" s="105">
        <v>539764.69999999995</v>
      </c>
      <c r="K37" s="105">
        <v>0</v>
      </c>
      <c r="L37" s="105">
        <v>539764.69999999995</v>
      </c>
      <c r="M37" s="105">
        <v>0</v>
      </c>
      <c r="N37" s="105">
        <v>0</v>
      </c>
      <c r="O37" s="105">
        <v>0</v>
      </c>
      <c r="P37" s="105">
        <v>0</v>
      </c>
      <c r="Q37" s="105">
        <v>0</v>
      </c>
      <c r="R37" s="105">
        <v>0</v>
      </c>
      <c r="S37" s="105">
        <v>0</v>
      </c>
    </row>
    <row r="38" spans="1:19" ht="45" x14ac:dyDescent="0.25">
      <c r="A38" s="62" t="s">
        <v>277</v>
      </c>
      <c r="B38" s="46" t="s">
        <v>451</v>
      </c>
      <c r="C38" s="46" t="s">
        <v>451</v>
      </c>
      <c r="D38" s="44" t="s">
        <v>277</v>
      </c>
      <c r="E38" s="49">
        <v>440939.3</v>
      </c>
      <c r="F38" s="105">
        <v>0</v>
      </c>
      <c r="G38" s="105">
        <v>418892.1</v>
      </c>
      <c r="H38" s="105">
        <v>22047.200000000001</v>
      </c>
      <c r="I38" s="105">
        <v>0</v>
      </c>
      <c r="J38" s="105">
        <v>346891.5</v>
      </c>
      <c r="K38" s="105">
        <v>0</v>
      </c>
      <c r="L38" s="105">
        <v>329546.90000000002</v>
      </c>
      <c r="M38" s="105">
        <v>17344.599999999999</v>
      </c>
      <c r="N38" s="105">
        <v>0</v>
      </c>
      <c r="O38" s="105">
        <v>0</v>
      </c>
      <c r="P38" s="105">
        <v>0</v>
      </c>
      <c r="Q38" s="105">
        <v>0</v>
      </c>
      <c r="R38" s="105">
        <v>0</v>
      </c>
      <c r="S38" s="105">
        <v>0</v>
      </c>
    </row>
    <row r="39" spans="1:19" x14ac:dyDescent="0.25">
      <c r="A39" s="63" t="s">
        <v>15</v>
      </c>
      <c r="B39" s="46" t="s">
        <v>451</v>
      </c>
      <c r="C39" s="46" t="s">
        <v>451</v>
      </c>
      <c r="D39" s="57" t="s">
        <v>15</v>
      </c>
      <c r="E39" s="49">
        <v>440939.3</v>
      </c>
      <c r="F39" s="105">
        <v>0</v>
      </c>
      <c r="G39" s="105">
        <v>418892.1</v>
      </c>
      <c r="H39" s="105">
        <v>22047.200000000001</v>
      </c>
      <c r="I39" s="105">
        <v>0</v>
      </c>
      <c r="J39" s="105">
        <v>346891.5</v>
      </c>
      <c r="K39" s="105">
        <v>0</v>
      </c>
      <c r="L39" s="105">
        <v>329546.90000000002</v>
      </c>
      <c r="M39" s="105">
        <v>17344.599999999999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</row>
    <row r="40" spans="1:19" ht="38.25" customHeight="1" x14ac:dyDescent="0.25">
      <c r="A40" s="58" t="s">
        <v>28</v>
      </c>
      <c r="B40" s="46" t="s">
        <v>29</v>
      </c>
      <c r="C40" s="46" t="s">
        <v>419</v>
      </c>
      <c r="D40" s="58" t="s">
        <v>28</v>
      </c>
      <c r="E40" s="49">
        <v>440939.3</v>
      </c>
      <c r="F40" s="105">
        <v>0</v>
      </c>
      <c r="G40" s="105">
        <v>418892.1</v>
      </c>
      <c r="H40" s="105">
        <v>22047.200000000001</v>
      </c>
      <c r="I40" s="105">
        <v>0</v>
      </c>
      <c r="J40" s="105">
        <v>346891.5</v>
      </c>
      <c r="K40" s="105">
        <v>0</v>
      </c>
      <c r="L40" s="105">
        <v>329546.90000000002</v>
      </c>
      <c r="M40" s="105">
        <v>17344.599999999999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</row>
    <row r="41" spans="1:19" ht="45" x14ac:dyDescent="0.25">
      <c r="A41" s="62" t="s">
        <v>405</v>
      </c>
      <c r="B41" s="46" t="s">
        <v>451</v>
      </c>
      <c r="C41" s="46" t="s">
        <v>451</v>
      </c>
      <c r="D41" s="44" t="s">
        <v>405</v>
      </c>
      <c r="E41" s="49">
        <v>132510.79999999999</v>
      </c>
      <c r="F41" s="105">
        <v>0</v>
      </c>
      <c r="G41" s="105">
        <v>120584.8</v>
      </c>
      <c r="H41" s="105">
        <v>11926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</row>
    <row r="42" spans="1:19" x14ac:dyDescent="0.25">
      <c r="A42" s="63" t="s">
        <v>15</v>
      </c>
      <c r="B42" s="46" t="s">
        <v>451</v>
      </c>
      <c r="C42" s="46" t="s">
        <v>451</v>
      </c>
      <c r="D42" s="57" t="s">
        <v>15</v>
      </c>
      <c r="E42" s="49">
        <v>132510.79999999999</v>
      </c>
      <c r="F42" s="105">
        <v>0</v>
      </c>
      <c r="G42" s="105">
        <v>120584.8</v>
      </c>
      <c r="H42" s="105">
        <v>11926</v>
      </c>
      <c r="I42" s="105"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</row>
    <row r="43" spans="1:19" ht="75" x14ac:dyDescent="0.25">
      <c r="A43" s="58" t="s">
        <v>111</v>
      </c>
      <c r="B43" s="46" t="s">
        <v>112</v>
      </c>
      <c r="C43" s="46" t="s">
        <v>421</v>
      </c>
      <c r="D43" s="58" t="s">
        <v>111</v>
      </c>
      <c r="E43" s="49">
        <v>71276.899999999994</v>
      </c>
      <c r="F43" s="105">
        <v>0</v>
      </c>
      <c r="G43" s="105">
        <v>64862</v>
      </c>
      <c r="H43" s="105">
        <v>6414.9</v>
      </c>
      <c r="I43" s="105">
        <v>0</v>
      </c>
      <c r="J43" s="105">
        <v>0</v>
      </c>
      <c r="K43" s="105">
        <v>0</v>
      </c>
      <c r="L43" s="105">
        <v>0</v>
      </c>
      <c r="M43" s="105">
        <v>0</v>
      </c>
      <c r="N43" s="105">
        <v>0</v>
      </c>
      <c r="O43" s="105">
        <v>0</v>
      </c>
      <c r="P43" s="105">
        <v>0</v>
      </c>
      <c r="Q43" s="105">
        <v>0</v>
      </c>
      <c r="R43" s="105">
        <v>0</v>
      </c>
      <c r="S43" s="105">
        <v>0</v>
      </c>
    </row>
    <row r="44" spans="1:19" ht="75" x14ac:dyDescent="0.25">
      <c r="A44" s="45" t="s">
        <v>118</v>
      </c>
      <c r="B44" s="46" t="s">
        <v>448</v>
      </c>
      <c r="C44" s="46" t="s">
        <v>422</v>
      </c>
      <c r="D44" s="45" t="s">
        <v>118</v>
      </c>
      <c r="E44" s="49">
        <v>61233.9</v>
      </c>
      <c r="F44" s="105">
        <v>0</v>
      </c>
      <c r="G44" s="105">
        <v>55722.8</v>
      </c>
      <c r="H44" s="105">
        <v>5511.1</v>
      </c>
      <c r="I44" s="105">
        <v>0</v>
      </c>
      <c r="J44" s="105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</row>
    <row r="45" spans="1:19" x14ac:dyDescent="0.25">
      <c r="A45" s="100" t="s">
        <v>286</v>
      </c>
      <c r="B45" s="46" t="str">
        <f>IFERROR(INDEX('Ввод информации'!$F$8:$F$198,MATCH(#REF!,'Ввод информации'!$E$8:$E$198,0)),"")</f>
        <v/>
      </c>
      <c r="C45" s="46" t="str">
        <f>IFERROR(INDEX('Ввод информации'!$G$8:$G$198,MATCH(#REF!,'Ввод информации'!$E$8:$E$198,0)),"")</f>
        <v/>
      </c>
      <c r="D45" s="100" t="s">
        <v>286</v>
      </c>
      <c r="E45" s="49">
        <v>1174720.2</v>
      </c>
      <c r="F45" s="105">
        <v>0</v>
      </c>
      <c r="G45" s="105">
        <v>1105425.9000000001</v>
      </c>
      <c r="H45" s="105">
        <v>69294.3</v>
      </c>
      <c r="I45" s="105">
        <v>0</v>
      </c>
      <c r="J45" s="105">
        <v>1323636</v>
      </c>
      <c r="K45" s="105">
        <v>84080.6</v>
      </c>
      <c r="L45" s="105">
        <v>1193842.5</v>
      </c>
      <c r="M45" s="105">
        <v>45712.9</v>
      </c>
      <c r="N45" s="105">
        <v>0</v>
      </c>
      <c r="O45" s="105">
        <v>305615.3</v>
      </c>
      <c r="P45" s="105">
        <v>0</v>
      </c>
      <c r="Q45" s="105">
        <v>275053.8</v>
      </c>
      <c r="R45" s="105">
        <v>30561.5</v>
      </c>
      <c r="S45" s="105">
        <v>0</v>
      </c>
    </row>
    <row r="46" spans="1:19" ht="20.25" x14ac:dyDescent="0.25">
      <c r="A46" s="128" t="s">
        <v>316</v>
      </c>
      <c r="B46" s="129" t="str">
        <f>IFERROR(INDEX('Ввод информации'!$F$8:$F$198,MATCH(ИТОГО!A46,'Ввод информации'!$E$8:$E$198,0)),"")</f>
        <v/>
      </c>
      <c r="C46" s="129" t="str">
        <f>IFERROR(INDEX('Ввод информации'!$G$8:$G$198,MATCH(ИТОГО!A46,'Ввод информации'!$E$8:$E$198,0)),"")</f>
        <v/>
      </c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30"/>
    </row>
    <row r="47" spans="1:19" ht="9" customHeight="1" x14ac:dyDescent="0.25">
      <c r="A47" s="121" t="s">
        <v>288</v>
      </c>
      <c r="B47" s="121" t="s">
        <v>289</v>
      </c>
      <c r="C47" s="121" t="s">
        <v>290</v>
      </c>
      <c r="E47" s="122" t="s">
        <v>311</v>
      </c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</row>
    <row r="48" spans="1:19" ht="8.25" customHeight="1" x14ac:dyDescent="0.25">
      <c r="A48" s="121"/>
      <c r="B48" s="121"/>
      <c r="C48" s="121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</row>
    <row r="49" spans="1:19" x14ac:dyDescent="0.25">
      <c r="A49" s="121"/>
      <c r="B49" s="121"/>
      <c r="C49" s="121"/>
      <c r="E49" s="123" t="s">
        <v>307</v>
      </c>
      <c r="F49" s="124"/>
      <c r="G49" s="124"/>
      <c r="H49" s="124"/>
      <c r="I49" s="124"/>
      <c r="J49" s="123" t="s">
        <v>309</v>
      </c>
      <c r="K49" s="124"/>
      <c r="L49" s="124"/>
      <c r="M49" s="124"/>
      <c r="N49" s="124"/>
      <c r="O49" s="123" t="s">
        <v>310</v>
      </c>
      <c r="P49" s="124"/>
      <c r="Q49" s="124"/>
      <c r="R49" s="124"/>
      <c r="S49" s="124"/>
    </row>
    <row r="50" spans="1:19" x14ac:dyDescent="0.25">
      <c r="A50" s="121"/>
      <c r="B50" s="121"/>
      <c r="C50" s="121"/>
      <c r="E50" s="123" t="s">
        <v>308</v>
      </c>
      <c r="F50" s="123" t="s">
        <v>13</v>
      </c>
      <c r="G50" s="123" t="s">
        <v>11</v>
      </c>
      <c r="H50" s="123" t="s">
        <v>12</v>
      </c>
      <c r="I50" s="123" t="s">
        <v>14</v>
      </c>
      <c r="J50" s="123" t="s">
        <v>308</v>
      </c>
      <c r="K50" s="123" t="s">
        <v>13</v>
      </c>
      <c r="L50" s="123" t="s">
        <v>11</v>
      </c>
      <c r="M50" s="123" t="s">
        <v>12</v>
      </c>
      <c r="N50" s="123" t="s">
        <v>14</v>
      </c>
      <c r="O50" s="123" t="s">
        <v>308</v>
      </c>
      <c r="P50" s="123" t="s">
        <v>13</v>
      </c>
      <c r="Q50" s="123" t="s">
        <v>11</v>
      </c>
      <c r="R50" s="123" t="s">
        <v>12</v>
      </c>
      <c r="S50" s="123" t="s">
        <v>14</v>
      </c>
    </row>
    <row r="51" spans="1:19" x14ac:dyDescent="0.25">
      <c r="A51" s="121"/>
      <c r="B51" s="121"/>
      <c r="C51" s="121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</row>
    <row r="52" spans="1:19" hidden="1" x14ac:dyDescent="0.25">
      <c r="A52" s="125" t="s">
        <v>291</v>
      </c>
      <c r="B52" s="125"/>
      <c r="C52" s="125"/>
      <c r="E52" s="50">
        <f>GETPIVOTDATA("Сумма по полю 11",$D$11)</f>
        <v>223363.40000000002</v>
      </c>
      <c r="F52" s="50">
        <f>GETPIVOTDATA("Сумма по полю 12",$D$11)</f>
        <v>0</v>
      </c>
      <c r="G52" s="50">
        <f>GETPIVOTDATA("Сумма по полю 13",$D$11)</f>
        <v>219101.40000000002</v>
      </c>
      <c r="H52" s="50">
        <f>GETPIVOTDATA("Сумма по полю 14",$D$11)</f>
        <v>4262</v>
      </c>
      <c r="I52" s="50">
        <f>GETPIVOTDATA("Сумма по полю 15",$D$11)</f>
        <v>0</v>
      </c>
      <c r="J52" s="50">
        <f>GETPIVOTDATA("Сумма по полю 16",$D$11)</f>
        <v>0</v>
      </c>
      <c r="K52" s="50">
        <f>GETPIVOTDATA("Сумма по полю 17",$D$11)</f>
        <v>0</v>
      </c>
      <c r="L52" s="50">
        <f>GETPIVOTDATA("Сумма по полю 18",$D$11)</f>
        <v>0</v>
      </c>
      <c r="M52" s="50">
        <f>GETPIVOTDATA("Сумма по полю 19",$D$11)</f>
        <v>0</v>
      </c>
      <c r="N52" s="50">
        <f>GETPIVOTDATA("Сумма по полю 20",$D$11)</f>
        <v>0</v>
      </c>
      <c r="O52" s="50">
        <f>GETPIVOTDATA("Сумма по полю 21",$D$11)</f>
        <v>0</v>
      </c>
      <c r="P52" s="50">
        <f>GETPIVOTDATA("Сумма по полю 22",$D$11)</f>
        <v>0</v>
      </c>
      <c r="Q52" s="50">
        <f>GETPIVOTDATA("Сумма по полю 23",$D$11)</f>
        <v>0</v>
      </c>
      <c r="R52" s="50">
        <f>GETPIVOTDATA("Сумма по полю 24",$D$11)</f>
        <v>0</v>
      </c>
      <c r="S52" s="50">
        <f>GETPIVOTDATA("Сумма по полю 25",$D$11)</f>
        <v>0</v>
      </c>
    </row>
    <row r="53" spans="1:19" hidden="1" x14ac:dyDescent="0.25">
      <c r="A53" s="98" t="s">
        <v>17</v>
      </c>
      <c r="B53" s="107" t="s">
        <v>316</v>
      </c>
      <c r="D53" s="98" t="s">
        <v>17</v>
      </c>
      <c r="E53" s="99" t="s">
        <v>316</v>
      </c>
    </row>
    <row r="54" spans="1:19" hidden="1" x14ac:dyDescent="0.25"/>
    <row r="55" spans="1:19" hidden="1" x14ac:dyDescent="0.25">
      <c r="A55" s="106" t="s">
        <v>285</v>
      </c>
      <c r="D55" s="97" t="s">
        <v>285</v>
      </c>
      <c r="E55" s="48" t="s">
        <v>292</v>
      </c>
      <c r="F55" s="104" t="s">
        <v>293</v>
      </c>
      <c r="G55" s="104" t="s">
        <v>294</v>
      </c>
      <c r="H55" s="104" t="s">
        <v>295</v>
      </c>
      <c r="I55" s="104" t="s">
        <v>296</v>
      </c>
      <c r="J55" s="104" t="s">
        <v>297</v>
      </c>
      <c r="K55" s="104" t="s">
        <v>298</v>
      </c>
      <c r="L55" s="104" t="s">
        <v>299</v>
      </c>
      <c r="M55" s="104" t="s">
        <v>300</v>
      </c>
      <c r="N55" s="104" t="s">
        <v>301</v>
      </c>
      <c r="O55" s="104" t="s">
        <v>302</v>
      </c>
      <c r="P55" s="104" t="s">
        <v>303</v>
      </c>
      <c r="Q55" s="104" t="s">
        <v>304</v>
      </c>
      <c r="R55" s="104" t="s">
        <v>305</v>
      </c>
      <c r="S55" s="104" t="s">
        <v>306</v>
      </c>
    </row>
    <row r="56" spans="1:19" ht="45" x14ac:dyDescent="0.25">
      <c r="A56" s="62" t="s">
        <v>275</v>
      </c>
      <c r="B56" s="46" t="str">
        <f>IFERROR(INDEX('Ввод информации'!$F$8:$F$198,MATCH(#REF!,'Ввод информации'!$E$8:$E$198,0)),"")</f>
        <v/>
      </c>
      <c r="C56" s="46" t="str">
        <f>IFERROR(INDEX('Ввод информации'!$G$8:$G$198,MATCH(#REF!,'Ввод информации'!$E$8:$E$198,0)),"")</f>
        <v/>
      </c>
      <c r="D56" s="44" t="s">
        <v>275</v>
      </c>
      <c r="E56" s="49">
        <v>373967.3</v>
      </c>
      <c r="F56" s="105">
        <v>0</v>
      </c>
      <c r="G56" s="105">
        <v>336570.69999999995</v>
      </c>
      <c r="H56" s="105">
        <v>37396.6</v>
      </c>
      <c r="I56" s="105">
        <v>0</v>
      </c>
      <c r="J56" s="105">
        <v>297587.40000000002</v>
      </c>
      <c r="K56" s="105">
        <v>0</v>
      </c>
      <c r="L56" s="105">
        <v>267828.7</v>
      </c>
      <c r="M56" s="105">
        <v>29758.7</v>
      </c>
      <c r="N56" s="105">
        <v>0</v>
      </c>
      <c r="O56" s="105">
        <v>299223.8</v>
      </c>
      <c r="P56" s="105">
        <v>0</v>
      </c>
      <c r="Q56" s="105">
        <v>269301.5</v>
      </c>
      <c r="R56" s="105">
        <v>29922.3</v>
      </c>
      <c r="S56" s="105">
        <v>0</v>
      </c>
    </row>
    <row r="57" spans="1:19" x14ac:dyDescent="0.25">
      <c r="A57" s="63" t="s">
        <v>18</v>
      </c>
      <c r="B57" s="46" t="str">
        <f>IFERROR(INDEX('Ввод информации'!$F$8:$F$198,MATCH(#REF!,'Ввод информации'!$E$8:$E$198,0)),"")</f>
        <v/>
      </c>
      <c r="C57" s="46" t="str">
        <f>IFERROR(INDEX('Ввод информации'!$G$8:$G$198,MATCH(#REF!,'Ввод информации'!$E$8:$E$198,0)),"")</f>
        <v/>
      </c>
      <c r="D57" s="57" t="s">
        <v>18</v>
      </c>
      <c r="E57" s="49">
        <v>373967.3</v>
      </c>
      <c r="F57" s="105">
        <v>0</v>
      </c>
      <c r="G57" s="105">
        <v>336570.69999999995</v>
      </c>
      <c r="H57" s="105">
        <v>37396.6</v>
      </c>
      <c r="I57" s="105">
        <v>0</v>
      </c>
      <c r="J57" s="105">
        <v>297587.40000000002</v>
      </c>
      <c r="K57" s="105">
        <v>0</v>
      </c>
      <c r="L57" s="105">
        <v>267828.7</v>
      </c>
      <c r="M57" s="105">
        <v>29758.7</v>
      </c>
      <c r="N57" s="105">
        <v>0</v>
      </c>
      <c r="O57" s="105">
        <v>299223.8</v>
      </c>
      <c r="P57" s="105">
        <v>0</v>
      </c>
      <c r="Q57" s="105">
        <v>269301.5</v>
      </c>
      <c r="R57" s="105">
        <v>29922.3</v>
      </c>
      <c r="S57" s="105">
        <v>0</v>
      </c>
    </row>
    <row r="58" spans="1:19" ht="75" x14ac:dyDescent="0.25">
      <c r="A58" s="58" t="s">
        <v>137</v>
      </c>
      <c r="B58" s="46" t="s">
        <v>53</v>
      </c>
      <c r="C58" s="46" t="s">
        <v>400</v>
      </c>
      <c r="D58" s="58" t="s">
        <v>137</v>
      </c>
      <c r="E58" s="49">
        <v>183567</v>
      </c>
      <c r="F58" s="105">
        <v>0</v>
      </c>
      <c r="G58" s="105">
        <v>165210.4</v>
      </c>
      <c r="H58" s="105">
        <v>18356.599999999999</v>
      </c>
      <c r="I58" s="105">
        <v>0</v>
      </c>
      <c r="J58" s="105">
        <v>80532.399999999994</v>
      </c>
      <c r="K58" s="105">
        <v>0</v>
      </c>
      <c r="L58" s="105">
        <v>72479.199999999997</v>
      </c>
      <c r="M58" s="105">
        <v>8053.2</v>
      </c>
      <c r="N58" s="105">
        <v>0</v>
      </c>
      <c r="O58" s="105">
        <v>80532.399999999994</v>
      </c>
      <c r="P58" s="105">
        <v>0</v>
      </c>
      <c r="Q58" s="105">
        <v>72479.199999999997</v>
      </c>
      <c r="R58" s="105">
        <v>8053.2</v>
      </c>
      <c r="S58" s="105">
        <v>0</v>
      </c>
    </row>
    <row r="59" spans="1:19" ht="75" x14ac:dyDescent="0.25">
      <c r="A59" s="45" t="s">
        <v>138</v>
      </c>
      <c r="B59" s="46" t="s">
        <v>53</v>
      </c>
      <c r="C59" s="46" t="s">
        <v>401</v>
      </c>
      <c r="D59" s="45" t="s">
        <v>138</v>
      </c>
      <c r="E59" s="49">
        <v>190400.3</v>
      </c>
      <c r="F59" s="105">
        <v>0</v>
      </c>
      <c r="G59" s="105">
        <v>171360.3</v>
      </c>
      <c r="H59" s="105">
        <v>19040</v>
      </c>
      <c r="I59" s="105">
        <v>0</v>
      </c>
      <c r="J59" s="105">
        <v>217055</v>
      </c>
      <c r="K59" s="105">
        <v>0</v>
      </c>
      <c r="L59" s="105">
        <v>195349.5</v>
      </c>
      <c r="M59" s="105">
        <v>21705.5</v>
      </c>
      <c r="N59" s="105">
        <v>0</v>
      </c>
      <c r="O59" s="105">
        <v>218691.4</v>
      </c>
      <c r="P59" s="105">
        <v>0</v>
      </c>
      <c r="Q59" s="105">
        <v>196822.3</v>
      </c>
      <c r="R59" s="105">
        <v>21869.1</v>
      </c>
      <c r="S59" s="105">
        <v>0</v>
      </c>
    </row>
    <row r="60" spans="1:19" ht="45" x14ac:dyDescent="0.25">
      <c r="A60" s="62" t="s">
        <v>277</v>
      </c>
      <c r="B60" s="46" t="s">
        <v>451</v>
      </c>
      <c r="C60" s="46" t="s">
        <v>451</v>
      </c>
      <c r="D60" s="44" t="s">
        <v>277</v>
      </c>
      <c r="E60" s="49">
        <v>0</v>
      </c>
      <c r="F60" s="105">
        <v>0</v>
      </c>
      <c r="G60" s="105">
        <v>0</v>
      </c>
      <c r="H60" s="105">
        <v>0</v>
      </c>
      <c r="I60" s="105">
        <v>0</v>
      </c>
      <c r="J60" s="105">
        <v>0</v>
      </c>
      <c r="K60" s="105">
        <v>0</v>
      </c>
      <c r="L60" s="105">
        <v>0</v>
      </c>
      <c r="M60" s="105">
        <v>0</v>
      </c>
      <c r="N60" s="105">
        <v>0</v>
      </c>
      <c r="O60" s="105">
        <v>379058.10000000003</v>
      </c>
      <c r="P60" s="105">
        <v>140441</v>
      </c>
      <c r="Q60" s="105">
        <v>219664.2</v>
      </c>
      <c r="R60" s="105">
        <v>18952.900000000001</v>
      </c>
      <c r="S60" s="105">
        <v>0</v>
      </c>
    </row>
    <row r="61" spans="1:19" x14ac:dyDescent="0.25">
      <c r="A61" s="63" t="s">
        <v>15</v>
      </c>
      <c r="B61" s="46" t="s">
        <v>451</v>
      </c>
      <c r="C61" s="46" t="s">
        <v>451</v>
      </c>
      <c r="D61" s="57" t="s">
        <v>15</v>
      </c>
      <c r="E61" s="49">
        <v>0</v>
      </c>
      <c r="F61" s="105">
        <v>0</v>
      </c>
      <c r="G61" s="105">
        <v>0</v>
      </c>
      <c r="H61" s="105">
        <v>0</v>
      </c>
      <c r="I61" s="105">
        <v>0</v>
      </c>
      <c r="J61" s="105">
        <v>0</v>
      </c>
      <c r="K61" s="105">
        <v>0</v>
      </c>
      <c r="L61" s="105">
        <v>0</v>
      </c>
      <c r="M61" s="105">
        <v>0</v>
      </c>
      <c r="N61" s="105">
        <v>0</v>
      </c>
      <c r="O61" s="105">
        <v>379058.10000000003</v>
      </c>
      <c r="P61" s="105">
        <v>140441</v>
      </c>
      <c r="Q61" s="105">
        <v>219664.2</v>
      </c>
      <c r="R61" s="105">
        <v>18952.900000000001</v>
      </c>
      <c r="S61" s="105">
        <v>0</v>
      </c>
    </row>
    <row r="62" spans="1:19" ht="38.25" x14ac:dyDescent="0.25">
      <c r="A62" s="58" t="s">
        <v>359</v>
      </c>
      <c r="B62" s="46" t="s">
        <v>360</v>
      </c>
      <c r="C62" s="46" t="s">
        <v>361</v>
      </c>
      <c r="D62" s="58" t="s">
        <v>359</v>
      </c>
      <c r="E62" s="49">
        <v>0</v>
      </c>
      <c r="F62" s="105">
        <v>0</v>
      </c>
      <c r="G62" s="105">
        <v>0</v>
      </c>
      <c r="H62" s="105">
        <v>0</v>
      </c>
      <c r="I62" s="105">
        <v>0</v>
      </c>
      <c r="J62" s="105">
        <v>0</v>
      </c>
      <c r="K62" s="105">
        <v>0</v>
      </c>
      <c r="L62" s="105">
        <v>0</v>
      </c>
      <c r="M62" s="105">
        <v>0</v>
      </c>
      <c r="N62" s="105">
        <v>0</v>
      </c>
      <c r="O62" s="105">
        <v>379058.10000000003</v>
      </c>
      <c r="P62" s="105">
        <v>140441</v>
      </c>
      <c r="Q62" s="105">
        <v>219664.2</v>
      </c>
      <c r="R62" s="105">
        <v>18952.900000000001</v>
      </c>
      <c r="S62" s="105">
        <v>0</v>
      </c>
    </row>
    <row r="63" spans="1:19" ht="45" x14ac:dyDescent="0.25">
      <c r="A63" s="62" t="s">
        <v>216</v>
      </c>
      <c r="B63" s="46" t="s">
        <v>451</v>
      </c>
      <c r="C63" s="46" t="s">
        <v>451</v>
      </c>
      <c r="D63" s="44" t="s">
        <v>216</v>
      </c>
      <c r="E63" s="49">
        <v>0</v>
      </c>
      <c r="F63" s="105">
        <v>0</v>
      </c>
      <c r="G63" s="105">
        <v>0</v>
      </c>
      <c r="H63" s="105">
        <v>0</v>
      </c>
      <c r="I63" s="105">
        <v>0</v>
      </c>
      <c r="J63" s="105">
        <v>0</v>
      </c>
      <c r="K63" s="105">
        <v>0</v>
      </c>
      <c r="L63" s="105">
        <v>0</v>
      </c>
      <c r="M63" s="105">
        <v>0</v>
      </c>
      <c r="N63" s="105">
        <v>0</v>
      </c>
      <c r="O63" s="105">
        <v>106595</v>
      </c>
      <c r="P63" s="105">
        <v>0</v>
      </c>
      <c r="Q63" s="105">
        <v>0</v>
      </c>
      <c r="R63" s="105">
        <v>106595</v>
      </c>
      <c r="S63" s="105">
        <v>0</v>
      </c>
    </row>
    <row r="64" spans="1:19" x14ac:dyDescent="0.25">
      <c r="A64" s="63" t="s">
        <v>15</v>
      </c>
      <c r="B64" s="46" t="s">
        <v>451</v>
      </c>
      <c r="C64" s="46" t="s">
        <v>451</v>
      </c>
      <c r="D64" s="57" t="s">
        <v>15</v>
      </c>
      <c r="E64" s="49">
        <v>0</v>
      </c>
      <c r="F64" s="105">
        <v>0</v>
      </c>
      <c r="G64" s="105">
        <v>0</v>
      </c>
      <c r="H64" s="105">
        <v>0</v>
      </c>
      <c r="I64" s="105">
        <v>0</v>
      </c>
      <c r="J64" s="105">
        <v>0</v>
      </c>
      <c r="K64" s="105">
        <v>0</v>
      </c>
      <c r="L64" s="105">
        <v>0</v>
      </c>
      <c r="M64" s="105">
        <v>0</v>
      </c>
      <c r="N64" s="105">
        <v>0</v>
      </c>
      <c r="O64" s="105">
        <v>106595</v>
      </c>
      <c r="P64" s="105">
        <v>0</v>
      </c>
      <c r="Q64" s="105">
        <v>0</v>
      </c>
      <c r="R64" s="105">
        <v>106595</v>
      </c>
      <c r="S64" s="105">
        <v>0</v>
      </c>
    </row>
    <row r="65" spans="1:19" ht="30" x14ac:dyDescent="0.25">
      <c r="A65" s="58" t="s">
        <v>378</v>
      </c>
      <c r="B65" s="46" t="s">
        <v>380</v>
      </c>
      <c r="C65" s="46" t="s">
        <v>444</v>
      </c>
      <c r="D65" s="58" t="s">
        <v>378</v>
      </c>
      <c r="E65" s="49">
        <v>0</v>
      </c>
      <c r="F65" s="105">
        <v>0</v>
      </c>
      <c r="G65" s="105">
        <v>0</v>
      </c>
      <c r="H65" s="105">
        <v>0</v>
      </c>
      <c r="I65" s="105">
        <v>0</v>
      </c>
      <c r="J65" s="105">
        <v>0</v>
      </c>
      <c r="K65" s="105">
        <v>0</v>
      </c>
      <c r="L65" s="105">
        <v>0</v>
      </c>
      <c r="M65" s="105">
        <v>0</v>
      </c>
      <c r="N65" s="105">
        <v>0</v>
      </c>
      <c r="O65" s="105">
        <v>44452</v>
      </c>
      <c r="P65" s="105">
        <v>0</v>
      </c>
      <c r="Q65" s="105">
        <v>0</v>
      </c>
      <c r="R65" s="105">
        <v>44452</v>
      </c>
      <c r="S65" s="105">
        <v>0</v>
      </c>
    </row>
    <row r="66" spans="1:19" ht="25.5" x14ac:dyDescent="0.25">
      <c r="A66" s="45" t="s">
        <v>379</v>
      </c>
      <c r="B66" s="46" t="s">
        <v>122</v>
      </c>
      <c r="C66" s="46" t="s">
        <v>445</v>
      </c>
      <c r="D66" s="45" t="s">
        <v>379</v>
      </c>
      <c r="E66" s="49">
        <v>0</v>
      </c>
      <c r="F66" s="105">
        <v>0</v>
      </c>
      <c r="G66" s="105">
        <v>0</v>
      </c>
      <c r="H66" s="105">
        <v>0</v>
      </c>
      <c r="I66" s="105">
        <v>0</v>
      </c>
      <c r="J66" s="105">
        <v>0</v>
      </c>
      <c r="K66" s="105">
        <v>0</v>
      </c>
      <c r="L66" s="105">
        <v>0</v>
      </c>
      <c r="M66" s="105">
        <v>0</v>
      </c>
      <c r="N66" s="105">
        <v>0</v>
      </c>
      <c r="O66" s="105">
        <v>62143</v>
      </c>
      <c r="P66" s="105">
        <v>0</v>
      </c>
      <c r="Q66" s="105">
        <v>0</v>
      </c>
      <c r="R66" s="105">
        <v>62143</v>
      </c>
      <c r="S66" s="105">
        <v>0</v>
      </c>
    </row>
    <row r="67" spans="1:19" ht="45" x14ac:dyDescent="0.25">
      <c r="A67" s="62" t="s">
        <v>386</v>
      </c>
      <c r="B67" s="46" t="s">
        <v>451</v>
      </c>
      <c r="C67" s="46" t="s">
        <v>451</v>
      </c>
      <c r="D67" s="44" t="s">
        <v>386</v>
      </c>
      <c r="E67" s="49">
        <v>13302941</v>
      </c>
      <c r="F67" s="105">
        <v>0</v>
      </c>
      <c r="G67" s="105">
        <v>0</v>
      </c>
      <c r="H67" s="105">
        <v>0</v>
      </c>
      <c r="I67" s="105">
        <v>13302941</v>
      </c>
      <c r="J67" s="105">
        <v>0</v>
      </c>
      <c r="K67" s="105">
        <v>0</v>
      </c>
      <c r="L67" s="105">
        <v>0</v>
      </c>
      <c r="M67" s="105">
        <v>0</v>
      </c>
      <c r="N67" s="105">
        <v>0</v>
      </c>
      <c r="O67" s="105">
        <v>0</v>
      </c>
      <c r="P67" s="105">
        <v>0</v>
      </c>
      <c r="Q67" s="105">
        <v>0</v>
      </c>
      <c r="R67" s="105">
        <v>0</v>
      </c>
      <c r="S67" s="105">
        <v>0</v>
      </c>
    </row>
    <row r="68" spans="1:19" x14ac:dyDescent="0.25">
      <c r="A68" s="63" t="s">
        <v>372</v>
      </c>
      <c r="B68" s="46" t="s">
        <v>451</v>
      </c>
      <c r="C68" s="46" t="s">
        <v>451</v>
      </c>
      <c r="D68" s="57" t="s">
        <v>372</v>
      </c>
      <c r="E68" s="49">
        <v>13302941</v>
      </c>
      <c r="F68" s="105">
        <v>0</v>
      </c>
      <c r="G68" s="105">
        <v>0</v>
      </c>
      <c r="H68" s="105">
        <v>0</v>
      </c>
      <c r="I68" s="105">
        <v>13302941</v>
      </c>
      <c r="J68" s="105">
        <v>0</v>
      </c>
      <c r="K68" s="105">
        <v>0</v>
      </c>
      <c r="L68" s="105">
        <v>0</v>
      </c>
      <c r="M68" s="105">
        <v>0</v>
      </c>
      <c r="N68" s="105">
        <v>0</v>
      </c>
      <c r="O68" s="105">
        <v>0</v>
      </c>
      <c r="P68" s="105">
        <v>0</v>
      </c>
      <c r="Q68" s="105">
        <v>0</v>
      </c>
      <c r="R68" s="105">
        <v>0</v>
      </c>
      <c r="S68" s="105">
        <v>0</v>
      </c>
    </row>
    <row r="69" spans="1:19" ht="30" x14ac:dyDescent="0.25">
      <c r="A69" s="58" t="s">
        <v>365</v>
      </c>
      <c r="B69" s="46" t="s">
        <v>366</v>
      </c>
      <c r="C69" s="46" t="s">
        <v>407</v>
      </c>
      <c r="D69" s="58" t="s">
        <v>365</v>
      </c>
      <c r="E69" s="49">
        <v>13302941</v>
      </c>
      <c r="F69" s="105">
        <v>0</v>
      </c>
      <c r="G69" s="105">
        <v>0</v>
      </c>
      <c r="H69" s="105">
        <v>0</v>
      </c>
      <c r="I69" s="105">
        <v>13302941</v>
      </c>
      <c r="J69" s="105">
        <v>0</v>
      </c>
      <c r="K69" s="105">
        <v>0</v>
      </c>
      <c r="L69" s="105">
        <v>0</v>
      </c>
      <c r="M69" s="105">
        <v>0</v>
      </c>
      <c r="N69" s="105">
        <v>0</v>
      </c>
      <c r="O69" s="105">
        <v>0</v>
      </c>
      <c r="P69" s="105">
        <v>0</v>
      </c>
      <c r="Q69" s="105">
        <v>0</v>
      </c>
      <c r="R69" s="105">
        <v>0</v>
      </c>
      <c r="S69" s="105">
        <v>0</v>
      </c>
    </row>
    <row r="70" spans="1:19" ht="31.5" customHeight="1" x14ac:dyDescent="0.25">
      <c r="A70" s="62" t="s">
        <v>405</v>
      </c>
      <c r="B70" s="46" t="s">
        <v>451</v>
      </c>
      <c r="C70" s="46" t="s">
        <v>451</v>
      </c>
      <c r="D70" s="44" t="s">
        <v>405</v>
      </c>
      <c r="E70" s="49">
        <v>207386.1</v>
      </c>
      <c r="F70" s="105">
        <v>0</v>
      </c>
      <c r="G70" s="105">
        <v>122570.4</v>
      </c>
      <c r="H70" s="105">
        <v>6451.1</v>
      </c>
      <c r="I70" s="105">
        <v>78364.600000000006</v>
      </c>
      <c r="J70" s="105">
        <v>277621</v>
      </c>
      <c r="K70" s="105">
        <v>0</v>
      </c>
      <c r="L70" s="105">
        <v>164081.20000000001</v>
      </c>
      <c r="M70" s="105">
        <v>8635.9</v>
      </c>
      <c r="N70" s="105">
        <v>104903.9</v>
      </c>
      <c r="O70" s="105">
        <v>255000</v>
      </c>
      <c r="P70" s="105">
        <v>0</v>
      </c>
      <c r="Q70" s="105">
        <v>150711.29999999999</v>
      </c>
      <c r="R70" s="105">
        <v>7932.3</v>
      </c>
      <c r="S70" s="105">
        <v>96356.4</v>
      </c>
    </row>
    <row r="71" spans="1:19" x14ac:dyDescent="0.25">
      <c r="A71" s="63" t="s">
        <v>15</v>
      </c>
      <c r="B71" s="46" t="s">
        <v>451</v>
      </c>
      <c r="C71" s="46" t="s">
        <v>451</v>
      </c>
      <c r="D71" s="57" t="s">
        <v>15</v>
      </c>
      <c r="E71" s="49">
        <v>207386.1</v>
      </c>
      <c r="F71" s="105">
        <v>0</v>
      </c>
      <c r="G71" s="105">
        <v>122570.4</v>
      </c>
      <c r="H71" s="105">
        <v>6451.1</v>
      </c>
      <c r="I71" s="105">
        <v>78364.600000000006</v>
      </c>
      <c r="J71" s="105">
        <v>277621</v>
      </c>
      <c r="K71" s="105">
        <v>0</v>
      </c>
      <c r="L71" s="105">
        <v>164081.20000000001</v>
      </c>
      <c r="M71" s="105">
        <v>8635.9</v>
      </c>
      <c r="N71" s="105">
        <v>104903.9</v>
      </c>
      <c r="O71" s="105">
        <v>255000</v>
      </c>
      <c r="P71" s="105">
        <v>0</v>
      </c>
      <c r="Q71" s="105">
        <v>150711.29999999999</v>
      </c>
      <c r="R71" s="105">
        <v>7932.3</v>
      </c>
      <c r="S71" s="105">
        <v>96356.4</v>
      </c>
    </row>
    <row r="72" spans="1:19" ht="90" x14ac:dyDescent="0.25">
      <c r="A72" s="58" t="s">
        <v>123</v>
      </c>
      <c r="B72" s="46" t="s">
        <v>124</v>
      </c>
      <c r="C72" s="46" t="s">
        <v>423</v>
      </c>
      <c r="D72" s="58" t="s">
        <v>123</v>
      </c>
      <c r="E72" s="49">
        <v>110000</v>
      </c>
      <c r="F72" s="105">
        <v>0</v>
      </c>
      <c r="G72" s="105">
        <v>65012.800000000003</v>
      </c>
      <c r="H72" s="105">
        <v>3421.7</v>
      </c>
      <c r="I72" s="105">
        <v>41565.5</v>
      </c>
      <c r="J72" s="105">
        <v>130000</v>
      </c>
      <c r="K72" s="105">
        <v>0</v>
      </c>
      <c r="L72" s="105">
        <v>76833.2</v>
      </c>
      <c r="M72" s="105">
        <v>4043.9</v>
      </c>
      <c r="N72" s="105">
        <v>49122.9</v>
      </c>
      <c r="O72" s="105">
        <v>130000</v>
      </c>
      <c r="P72" s="105">
        <v>0</v>
      </c>
      <c r="Q72" s="105">
        <v>76833.2</v>
      </c>
      <c r="R72" s="105">
        <v>4043.9</v>
      </c>
      <c r="S72" s="105">
        <v>49122.9</v>
      </c>
    </row>
    <row r="73" spans="1:19" ht="45" x14ac:dyDescent="0.25">
      <c r="A73" s="45" t="s">
        <v>121</v>
      </c>
      <c r="B73" s="46" t="s">
        <v>122</v>
      </c>
      <c r="C73" s="46" t="s">
        <v>423</v>
      </c>
      <c r="D73" s="45" t="s">
        <v>121</v>
      </c>
      <c r="E73" s="49">
        <v>97386.1</v>
      </c>
      <c r="F73" s="105">
        <v>0</v>
      </c>
      <c r="G73" s="105">
        <v>57557.599999999999</v>
      </c>
      <c r="H73" s="105">
        <v>3029.4</v>
      </c>
      <c r="I73" s="105">
        <v>36799.1</v>
      </c>
      <c r="J73" s="105">
        <v>147621</v>
      </c>
      <c r="K73" s="105">
        <v>0</v>
      </c>
      <c r="L73" s="105">
        <v>87248</v>
      </c>
      <c r="M73" s="105">
        <v>4592</v>
      </c>
      <c r="N73" s="105">
        <v>55781</v>
      </c>
      <c r="O73" s="105">
        <v>125000</v>
      </c>
      <c r="P73" s="105">
        <v>0</v>
      </c>
      <c r="Q73" s="105">
        <v>73878.100000000006</v>
      </c>
      <c r="R73" s="105">
        <v>3888.4</v>
      </c>
      <c r="S73" s="105">
        <v>47233.5</v>
      </c>
    </row>
    <row r="74" spans="1:19" x14ac:dyDescent="0.25">
      <c r="A74" s="100" t="s">
        <v>286</v>
      </c>
      <c r="B74" s="46" t="str">
        <f>IFERROR(INDEX('Ввод информации'!$F$8:$F$198,MATCH(#REF!,'Ввод информации'!$E$8:$E$198,0)),"")</f>
        <v/>
      </c>
      <c r="C74" s="46" t="str">
        <f>IFERROR(INDEX('Ввод информации'!$G$8:$G$198,MATCH(#REF!,'Ввод информации'!$E$8:$E$198,0)),"")</f>
        <v/>
      </c>
      <c r="D74" s="100" t="s">
        <v>286</v>
      </c>
      <c r="E74" s="49">
        <v>13884294.4</v>
      </c>
      <c r="F74" s="105">
        <v>0</v>
      </c>
      <c r="G74" s="105">
        <v>459141.09999999992</v>
      </c>
      <c r="H74" s="105">
        <v>43847.7</v>
      </c>
      <c r="I74" s="105">
        <v>13381305.6</v>
      </c>
      <c r="J74" s="105">
        <v>575208.4</v>
      </c>
      <c r="K74" s="105">
        <v>0</v>
      </c>
      <c r="L74" s="105">
        <v>431909.9</v>
      </c>
      <c r="M74" s="105">
        <v>38394.6</v>
      </c>
      <c r="N74" s="105">
        <v>104903.9</v>
      </c>
      <c r="O74" s="105">
        <v>1039876.9</v>
      </c>
      <c r="P74" s="105">
        <v>140441</v>
      </c>
      <c r="Q74" s="105">
        <v>639677</v>
      </c>
      <c r="R74" s="105">
        <v>163402.5</v>
      </c>
      <c r="S74" s="105">
        <v>96356.4</v>
      </c>
    </row>
    <row r="75" spans="1:19" ht="20.25" x14ac:dyDescent="0.25">
      <c r="A75" s="128" t="s">
        <v>317</v>
      </c>
      <c r="B75" s="129" t="str">
        <f>IFERROR(INDEX('Ввод информации'!$F$8:$F$198,MATCH(ИТОГО!A75,'Ввод информации'!$E$8:$E$198,0)),"")</f>
        <v/>
      </c>
      <c r="C75" s="129" t="str">
        <f>IFERROR(INDEX('Ввод информации'!$G$8:$G$198,MATCH(ИТОГО!A75,'Ввод информации'!$E$8:$E$198,0)),"")</f>
        <v/>
      </c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30"/>
    </row>
    <row r="76" spans="1:19" ht="10.5" customHeight="1" x14ac:dyDescent="0.25">
      <c r="A76" s="121" t="s">
        <v>288</v>
      </c>
      <c r="B76" s="121" t="s">
        <v>289</v>
      </c>
      <c r="C76" s="121" t="s">
        <v>290</v>
      </c>
      <c r="E76" s="122" t="s">
        <v>311</v>
      </c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</row>
    <row r="77" spans="1:19" ht="8.25" customHeight="1" x14ac:dyDescent="0.25">
      <c r="A77" s="121"/>
      <c r="B77" s="121"/>
      <c r="C77" s="121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</row>
    <row r="78" spans="1:19" x14ac:dyDescent="0.25">
      <c r="A78" s="121"/>
      <c r="B78" s="121"/>
      <c r="C78" s="121"/>
      <c r="E78" s="123" t="s">
        <v>307</v>
      </c>
      <c r="F78" s="124"/>
      <c r="G78" s="124"/>
      <c r="H78" s="124"/>
      <c r="I78" s="124"/>
      <c r="J78" s="123" t="s">
        <v>309</v>
      </c>
      <c r="K78" s="124"/>
      <c r="L78" s="124"/>
      <c r="M78" s="124"/>
      <c r="N78" s="124"/>
      <c r="O78" s="123" t="s">
        <v>310</v>
      </c>
      <c r="P78" s="124"/>
      <c r="Q78" s="124"/>
      <c r="R78" s="124"/>
      <c r="S78" s="124"/>
    </row>
    <row r="79" spans="1:19" x14ac:dyDescent="0.25">
      <c r="A79" s="121"/>
      <c r="B79" s="121"/>
      <c r="C79" s="121"/>
      <c r="E79" s="123" t="s">
        <v>308</v>
      </c>
      <c r="F79" s="123" t="s">
        <v>13</v>
      </c>
      <c r="G79" s="123" t="s">
        <v>11</v>
      </c>
      <c r="H79" s="123" t="s">
        <v>12</v>
      </c>
      <c r="I79" s="123" t="s">
        <v>14</v>
      </c>
      <c r="J79" s="123" t="s">
        <v>308</v>
      </c>
      <c r="K79" s="123" t="s">
        <v>13</v>
      </c>
      <c r="L79" s="123" t="s">
        <v>11</v>
      </c>
      <c r="M79" s="123" t="s">
        <v>12</v>
      </c>
      <c r="N79" s="123" t="s">
        <v>14</v>
      </c>
      <c r="O79" s="123" t="s">
        <v>308</v>
      </c>
      <c r="P79" s="123" t="s">
        <v>13</v>
      </c>
      <c r="Q79" s="123" t="s">
        <v>11</v>
      </c>
      <c r="R79" s="123" t="s">
        <v>12</v>
      </c>
      <c r="S79" s="123" t="s">
        <v>14</v>
      </c>
    </row>
    <row r="80" spans="1:19" x14ac:dyDescent="0.25">
      <c r="A80" s="121"/>
      <c r="B80" s="121"/>
      <c r="C80" s="121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</row>
    <row r="81" spans="1:19" hidden="1" x14ac:dyDescent="0.25">
      <c r="A81" s="125" t="s">
        <v>291</v>
      </c>
      <c r="B81" s="125"/>
      <c r="C81" s="125"/>
      <c r="E81" s="50">
        <f>GETPIVOTDATA("Сумма по полю 11",$D$11)</f>
        <v>223363.40000000002</v>
      </c>
      <c r="F81" s="50">
        <f>GETPIVOTDATA("Сумма по полю 12",$D$11)</f>
        <v>0</v>
      </c>
      <c r="G81" s="50">
        <f>GETPIVOTDATA("Сумма по полю 13",$D$11)</f>
        <v>219101.40000000002</v>
      </c>
      <c r="H81" s="50">
        <f>GETPIVOTDATA("Сумма по полю 14",$D$11)</f>
        <v>4262</v>
      </c>
      <c r="I81" s="50">
        <f>GETPIVOTDATA("Сумма по полю 15",$D$11)</f>
        <v>0</v>
      </c>
      <c r="J81" s="50">
        <f>GETPIVOTDATA("Сумма по полю 16",$D$11)</f>
        <v>0</v>
      </c>
      <c r="K81" s="50">
        <f>GETPIVOTDATA("Сумма по полю 17",$D$11)</f>
        <v>0</v>
      </c>
      <c r="L81" s="50">
        <f>GETPIVOTDATA("Сумма по полю 18",$D$11)</f>
        <v>0</v>
      </c>
      <c r="M81" s="50">
        <f>GETPIVOTDATA("Сумма по полю 19",$D$11)</f>
        <v>0</v>
      </c>
      <c r="N81" s="50">
        <f>GETPIVOTDATA("Сумма по полю 20",$D$11)</f>
        <v>0</v>
      </c>
      <c r="O81" s="50">
        <f>GETPIVOTDATA("Сумма по полю 21",$D$11)</f>
        <v>0</v>
      </c>
      <c r="P81" s="50">
        <f>GETPIVOTDATA("Сумма по полю 22",$D$11)</f>
        <v>0</v>
      </c>
      <c r="Q81" s="50">
        <f>GETPIVOTDATA("Сумма по полю 23",$D$11)</f>
        <v>0</v>
      </c>
      <c r="R81" s="50">
        <f>GETPIVOTDATA("Сумма по полю 24",$D$11)</f>
        <v>0</v>
      </c>
      <c r="S81" s="50">
        <f>GETPIVOTDATA("Сумма по полю 25",$D$11)</f>
        <v>0</v>
      </c>
    </row>
    <row r="82" spans="1:19" hidden="1" x14ac:dyDescent="0.25">
      <c r="A82" s="98" t="s">
        <v>17</v>
      </c>
      <c r="B82" s="107" t="s">
        <v>317</v>
      </c>
      <c r="D82" s="98" t="s">
        <v>17</v>
      </c>
      <c r="E82" s="99" t="s">
        <v>317</v>
      </c>
    </row>
    <row r="83" spans="1:19" hidden="1" x14ac:dyDescent="0.25"/>
    <row r="84" spans="1:19" hidden="1" x14ac:dyDescent="0.25">
      <c r="A84" s="106" t="s">
        <v>285</v>
      </c>
      <c r="D84" s="97" t="s">
        <v>285</v>
      </c>
      <c r="E84" s="48" t="s">
        <v>292</v>
      </c>
      <c r="F84" s="104" t="s">
        <v>293</v>
      </c>
      <c r="G84" s="104" t="s">
        <v>294</v>
      </c>
      <c r="H84" s="104" t="s">
        <v>295</v>
      </c>
      <c r="I84" s="104" t="s">
        <v>296</v>
      </c>
      <c r="J84" s="104" t="s">
        <v>297</v>
      </c>
      <c r="K84" s="104" t="s">
        <v>298</v>
      </c>
      <c r="L84" s="104" t="s">
        <v>299</v>
      </c>
      <c r="M84" s="104" t="s">
        <v>300</v>
      </c>
      <c r="N84" s="104" t="s">
        <v>301</v>
      </c>
      <c r="O84" s="104" t="s">
        <v>302</v>
      </c>
      <c r="P84" s="104" t="s">
        <v>303</v>
      </c>
      <c r="Q84" s="104" t="s">
        <v>304</v>
      </c>
      <c r="R84" s="104" t="s">
        <v>305</v>
      </c>
      <c r="S84" s="104" t="s">
        <v>306</v>
      </c>
    </row>
    <row r="85" spans="1:19" ht="51" customHeight="1" x14ac:dyDescent="0.25">
      <c r="A85" s="62" t="s">
        <v>172</v>
      </c>
      <c r="B85" s="46" t="str">
        <f>IFERROR(INDEX('Ввод информации'!$F$8:$F$198,MATCH(#REF!,'Ввод информации'!$E$8:$E$198,0)),"")</f>
        <v/>
      </c>
      <c r="C85" s="46" t="str">
        <f>IFERROR(INDEX('Ввод информации'!$G$8:$G$198,MATCH(#REF!,'Ввод информации'!$E$8:$E$198,0)),"")</f>
        <v/>
      </c>
      <c r="D85" s="44" t="s">
        <v>172</v>
      </c>
      <c r="E85" s="49">
        <v>0</v>
      </c>
      <c r="F85" s="105">
        <v>0</v>
      </c>
      <c r="G85" s="105">
        <v>0</v>
      </c>
      <c r="H85" s="105">
        <v>0</v>
      </c>
      <c r="I85" s="105">
        <v>0</v>
      </c>
      <c r="J85" s="105">
        <v>0</v>
      </c>
      <c r="K85" s="105">
        <v>0</v>
      </c>
      <c r="L85" s="105">
        <v>0</v>
      </c>
      <c r="M85" s="105">
        <v>0</v>
      </c>
      <c r="N85" s="105">
        <v>0</v>
      </c>
      <c r="O85" s="105">
        <v>756634.6</v>
      </c>
      <c r="P85" s="105">
        <v>174869.9</v>
      </c>
      <c r="Q85" s="105">
        <v>552676.5</v>
      </c>
      <c r="R85" s="105">
        <v>29088.2</v>
      </c>
      <c r="S85" s="105">
        <v>0</v>
      </c>
    </row>
    <row r="86" spans="1:19" x14ac:dyDescent="0.25">
      <c r="A86" s="63" t="s">
        <v>15</v>
      </c>
      <c r="B86" s="46" t="str">
        <f>IFERROR(INDEX('Ввод информации'!$F$8:$F$198,MATCH(#REF!,'Ввод информации'!$E$8:$E$198,0)),"")</f>
        <v/>
      </c>
      <c r="C86" s="46" t="str">
        <f>IFERROR(INDEX('Ввод информации'!$G$8:$G$198,MATCH(#REF!,'Ввод информации'!$E$8:$E$198,0)),"")</f>
        <v/>
      </c>
      <c r="D86" s="57" t="s">
        <v>15</v>
      </c>
      <c r="E86" s="49">
        <v>0</v>
      </c>
      <c r="F86" s="105">
        <v>0</v>
      </c>
      <c r="G86" s="105">
        <v>0</v>
      </c>
      <c r="H86" s="105">
        <v>0</v>
      </c>
      <c r="I86" s="105">
        <v>0</v>
      </c>
      <c r="J86" s="105">
        <v>0</v>
      </c>
      <c r="K86" s="105">
        <v>0</v>
      </c>
      <c r="L86" s="105">
        <v>0</v>
      </c>
      <c r="M86" s="105">
        <v>0</v>
      </c>
      <c r="N86" s="105">
        <v>0</v>
      </c>
      <c r="O86" s="105">
        <v>756634.6</v>
      </c>
      <c r="P86" s="105">
        <v>174869.9</v>
      </c>
      <c r="Q86" s="105">
        <v>552676.5</v>
      </c>
      <c r="R86" s="105">
        <v>29088.2</v>
      </c>
      <c r="S86" s="105">
        <v>0</v>
      </c>
    </row>
    <row r="87" spans="1:19" ht="60" x14ac:dyDescent="0.25">
      <c r="A87" s="58" t="s">
        <v>332</v>
      </c>
      <c r="B87" s="46" t="s">
        <v>184</v>
      </c>
      <c r="C87" s="46" t="s">
        <v>350</v>
      </c>
      <c r="D87" s="58" t="s">
        <v>332</v>
      </c>
      <c r="E87" s="49">
        <v>0</v>
      </c>
      <c r="F87" s="105">
        <v>0</v>
      </c>
      <c r="G87" s="105">
        <v>0</v>
      </c>
      <c r="H87" s="105">
        <v>0</v>
      </c>
      <c r="I87" s="105">
        <v>0</v>
      </c>
      <c r="J87" s="105">
        <v>0</v>
      </c>
      <c r="K87" s="105">
        <v>0</v>
      </c>
      <c r="L87" s="105">
        <v>0</v>
      </c>
      <c r="M87" s="105">
        <v>0</v>
      </c>
      <c r="N87" s="105">
        <v>0</v>
      </c>
      <c r="O87" s="105">
        <v>756634.6</v>
      </c>
      <c r="P87" s="105">
        <v>174869.9</v>
      </c>
      <c r="Q87" s="105">
        <v>552676.5</v>
      </c>
      <c r="R87" s="105">
        <v>29088.2</v>
      </c>
      <c r="S87" s="105">
        <v>0</v>
      </c>
    </row>
    <row r="88" spans="1:19" ht="36" customHeight="1" x14ac:dyDescent="0.25">
      <c r="A88" s="62" t="s">
        <v>275</v>
      </c>
      <c r="B88" s="46" t="s">
        <v>451</v>
      </c>
      <c r="C88" s="46" t="s">
        <v>451</v>
      </c>
      <c r="D88" s="44" t="s">
        <v>275</v>
      </c>
      <c r="E88" s="49">
        <v>145158.19999999998</v>
      </c>
      <c r="F88" s="105">
        <v>0</v>
      </c>
      <c r="G88" s="105">
        <v>130642.4</v>
      </c>
      <c r="H88" s="105">
        <v>14515.8</v>
      </c>
      <c r="I88" s="105">
        <v>0</v>
      </c>
      <c r="J88" s="105">
        <v>145158.19999999998</v>
      </c>
      <c r="K88" s="105">
        <v>0</v>
      </c>
      <c r="L88" s="105">
        <v>130642.4</v>
      </c>
      <c r="M88" s="105">
        <v>14515.8</v>
      </c>
      <c r="N88" s="105">
        <v>0</v>
      </c>
      <c r="O88" s="105">
        <v>206849.4</v>
      </c>
      <c r="P88" s="105">
        <v>0</v>
      </c>
      <c r="Q88" s="105">
        <v>186164.5</v>
      </c>
      <c r="R88" s="105">
        <v>20684.900000000001</v>
      </c>
      <c r="S88" s="105">
        <v>0</v>
      </c>
    </row>
    <row r="89" spans="1:19" x14ac:dyDescent="0.25">
      <c r="A89" s="63" t="s">
        <v>18</v>
      </c>
      <c r="B89" s="46" t="s">
        <v>451</v>
      </c>
      <c r="C89" s="46" t="s">
        <v>451</v>
      </c>
      <c r="D89" s="57" t="s">
        <v>18</v>
      </c>
      <c r="E89" s="49">
        <v>145158.19999999998</v>
      </c>
      <c r="F89" s="105">
        <v>0</v>
      </c>
      <c r="G89" s="105">
        <v>130642.4</v>
      </c>
      <c r="H89" s="105">
        <v>14515.8</v>
      </c>
      <c r="I89" s="105">
        <v>0</v>
      </c>
      <c r="J89" s="105">
        <v>145158.19999999998</v>
      </c>
      <c r="K89" s="105">
        <v>0</v>
      </c>
      <c r="L89" s="105">
        <v>130642.4</v>
      </c>
      <c r="M89" s="105">
        <v>14515.8</v>
      </c>
      <c r="N89" s="105">
        <v>0</v>
      </c>
      <c r="O89" s="105">
        <v>206849.4</v>
      </c>
      <c r="P89" s="105">
        <v>0</v>
      </c>
      <c r="Q89" s="105">
        <v>186164.5</v>
      </c>
      <c r="R89" s="105">
        <v>20684.900000000001</v>
      </c>
      <c r="S89" s="105">
        <v>0</v>
      </c>
    </row>
    <row r="90" spans="1:19" ht="90" x14ac:dyDescent="0.25">
      <c r="A90" s="58" t="s">
        <v>136</v>
      </c>
      <c r="B90" s="46" t="s">
        <v>53</v>
      </c>
      <c r="C90" s="46" t="s">
        <v>401</v>
      </c>
      <c r="D90" s="58" t="s">
        <v>136</v>
      </c>
      <c r="E90" s="49">
        <v>145158.19999999998</v>
      </c>
      <c r="F90" s="105">
        <v>0</v>
      </c>
      <c r="G90" s="105">
        <v>130642.4</v>
      </c>
      <c r="H90" s="105">
        <v>14515.8</v>
      </c>
      <c r="I90" s="105">
        <v>0</v>
      </c>
      <c r="J90" s="105">
        <v>145158.19999999998</v>
      </c>
      <c r="K90" s="105">
        <v>0</v>
      </c>
      <c r="L90" s="105">
        <v>130642.4</v>
      </c>
      <c r="M90" s="105">
        <v>14515.8</v>
      </c>
      <c r="N90" s="105">
        <v>0</v>
      </c>
      <c r="O90" s="105">
        <v>206849.4</v>
      </c>
      <c r="P90" s="105">
        <v>0</v>
      </c>
      <c r="Q90" s="105">
        <v>186164.5</v>
      </c>
      <c r="R90" s="105">
        <v>20684.900000000001</v>
      </c>
      <c r="S90" s="105">
        <v>0</v>
      </c>
    </row>
    <row r="91" spans="1:19" ht="45" x14ac:dyDescent="0.25">
      <c r="A91" s="62" t="s">
        <v>386</v>
      </c>
      <c r="B91" s="46" t="s">
        <v>451</v>
      </c>
      <c r="C91" s="46" t="s">
        <v>451</v>
      </c>
      <c r="D91" s="44" t="s">
        <v>386</v>
      </c>
      <c r="E91" s="49">
        <v>149000</v>
      </c>
      <c r="F91" s="105">
        <v>0</v>
      </c>
      <c r="G91" s="105">
        <v>0</v>
      </c>
      <c r="H91" s="105">
        <v>0</v>
      </c>
      <c r="I91" s="105">
        <v>149000</v>
      </c>
      <c r="J91" s="105">
        <v>0</v>
      </c>
      <c r="K91" s="105">
        <v>0</v>
      </c>
      <c r="L91" s="105">
        <v>0</v>
      </c>
      <c r="M91" s="105">
        <v>0</v>
      </c>
      <c r="N91" s="105">
        <v>0</v>
      </c>
      <c r="O91" s="105">
        <v>0</v>
      </c>
      <c r="P91" s="105">
        <v>0</v>
      </c>
      <c r="Q91" s="105">
        <v>0</v>
      </c>
      <c r="R91" s="105">
        <v>0</v>
      </c>
      <c r="S91" s="105">
        <v>0</v>
      </c>
    </row>
    <row r="92" spans="1:19" x14ac:dyDescent="0.25">
      <c r="A92" s="63" t="s">
        <v>372</v>
      </c>
      <c r="B92" s="46" t="s">
        <v>451</v>
      </c>
      <c r="C92" s="46" t="s">
        <v>451</v>
      </c>
      <c r="D92" s="57" t="s">
        <v>372</v>
      </c>
      <c r="E92" s="49">
        <v>149000</v>
      </c>
      <c r="F92" s="105">
        <v>0</v>
      </c>
      <c r="G92" s="105">
        <v>0</v>
      </c>
      <c r="H92" s="105">
        <v>0</v>
      </c>
      <c r="I92" s="105">
        <v>149000</v>
      </c>
      <c r="J92" s="105">
        <v>0</v>
      </c>
      <c r="K92" s="105">
        <v>0</v>
      </c>
      <c r="L92" s="105">
        <v>0</v>
      </c>
      <c r="M92" s="105">
        <v>0</v>
      </c>
      <c r="N92" s="105">
        <v>0</v>
      </c>
      <c r="O92" s="105">
        <v>0</v>
      </c>
      <c r="P92" s="105">
        <v>0</v>
      </c>
      <c r="Q92" s="105">
        <v>0</v>
      </c>
      <c r="R92" s="105">
        <v>0</v>
      </c>
      <c r="S92" s="105">
        <v>0</v>
      </c>
    </row>
    <row r="93" spans="1:19" ht="38.25" x14ac:dyDescent="0.25">
      <c r="A93" s="58" t="s">
        <v>218</v>
      </c>
      <c r="B93" s="46" t="s">
        <v>219</v>
      </c>
      <c r="C93" s="46" t="s">
        <v>429</v>
      </c>
      <c r="D93" s="58" t="s">
        <v>218</v>
      </c>
      <c r="E93" s="49">
        <v>149000</v>
      </c>
      <c r="F93" s="105">
        <v>0</v>
      </c>
      <c r="G93" s="105">
        <v>0</v>
      </c>
      <c r="H93" s="105">
        <v>0</v>
      </c>
      <c r="I93" s="105">
        <v>149000</v>
      </c>
      <c r="J93" s="105">
        <v>0</v>
      </c>
      <c r="K93" s="105">
        <v>0</v>
      </c>
      <c r="L93" s="105">
        <v>0</v>
      </c>
      <c r="M93" s="105">
        <v>0</v>
      </c>
      <c r="N93" s="105">
        <v>0</v>
      </c>
      <c r="O93" s="105">
        <v>0</v>
      </c>
      <c r="P93" s="105">
        <v>0</v>
      </c>
      <c r="Q93" s="105">
        <v>0</v>
      </c>
      <c r="R93" s="105">
        <v>0</v>
      </c>
      <c r="S93" s="105">
        <v>0</v>
      </c>
    </row>
    <row r="94" spans="1:19" x14ac:dyDescent="0.25">
      <c r="A94" s="100" t="s">
        <v>286</v>
      </c>
      <c r="B94" s="46" t="str">
        <f>IFERROR(INDEX('Ввод информации'!$F$8:$F$198,MATCH(#REF!,'Ввод информации'!$E$8:$E$198,0)),"")</f>
        <v/>
      </c>
      <c r="C94" s="46" t="str">
        <f>IFERROR(INDEX('Ввод информации'!$G$8:$G$198,MATCH(#REF!,'Ввод информации'!$E$8:$E$198,0)),"")</f>
        <v/>
      </c>
      <c r="D94" s="100" t="s">
        <v>286</v>
      </c>
      <c r="E94" s="49">
        <v>294158.19999999995</v>
      </c>
      <c r="F94" s="105">
        <v>0</v>
      </c>
      <c r="G94" s="105">
        <v>130642.4</v>
      </c>
      <c r="H94" s="105">
        <v>14515.8</v>
      </c>
      <c r="I94" s="105">
        <v>149000</v>
      </c>
      <c r="J94" s="105">
        <v>145158.19999999998</v>
      </c>
      <c r="K94" s="105">
        <v>0</v>
      </c>
      <c r="L94" s="105">
        <v>130642.4</v>
      </c>
      <c r="M94" s="105">
        <v>14515.8</v>
      </c>
      <c r="N94" s="105">
        <v>0</v>
      </c>
      <c r="O94" s="105">
        <v>963484</v>
      </c>
      <c r="P94" s="105">
        <v>174869.9</v>
      </c>
      <c r="Q94" s="105">
        <v>738841</v>
      </c>
      <c r="R94" s="105">
        <v>49773.100000000006</v>
      </c>
      <c r="S94" s="105">
        <v>0</v>
      </c>
    </row>
    <row r="95" spans="1:19" ht="20.25" x14ac:dyDescent="0.25">
      <c r="A95" s="128" t="s">
        <v>318</v>
      </c>
      <c r="B95" s="129" t="str">
        <f>IFERROR(INDEX('Ввод информации'!$F$8:$F$198,MATCH(ИТОГО!A95,'Ввод информации'!$E$8:$E$198,0)),"")</f>
        <v/>
      </c>
      <c r="C95" s="129" t="str">
        <f>IFERROR(INDEX('Ввод информации'!$G$8:$G$198,MATCH(ИТОГО!A95,'Ввод информации'!$E$8:$E$198,0)),"")</f>
        <v/>
      </c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129"/>
      <c r="P95" s="129"/>
      <c r="Q95" s="129"/>
      <c r="R95" s="129"/>
      <c r="S95" s="130"/>
    </row>
    <row r="96" spans="1:19" ht="10.5" customHeight="1" x14ac:dyDescent="0.25">
      <c r="A96" s="121" t="s">
        <v>288</v>
      </c>
      <c r="B96" s="121" t="s">
        <v>289</v>
      </c>
      <c r="C96" s="121" t="s">
        <v>290</v>
      </c>
      <c r="E96" s="122" t="s">
        <v>311</v>
      </c>
      <c r="F96" s="122"/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</row>
    <row r="97" spans="1:19" ht="10.5" customHeight="1" x14ac:dyDescent="0.25">
      <c r="A97" s="121"/>
      <c r="B97" s="121"/>
      <c r="C97" s="121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</row>
    <row r="98" spans="1:19" x14ac:dyDescent="0.25">
      <c r="A98" s="121"/>
      <c r="B98" s="121"/>
      <c r="C98" s="121"/>
      <c r="E98" s="123" t="s">
        <v>307</v>
      </c>
      <c r="F98" s="124"/>
      <c r="G98" s="124"/>
      <c r="H98" s="124"/>
      <c r="I98" s="124"/>
      <c r="J98" s="123" t="s">
        <v>309</v>
      </c>
      <c r="K98" s="124"/>
      <c r="L98" s="124"/>
      <c r="M98" s="124"/>
      <c r="N98" s="124"/>
      <c r="O98" s="123" t="s">
        <v>310</v>
      </c>
      <c r="P98" s="124"/>
      <c r="Q98" s="124"/>
      <c r="R98" s="124"/>
      <c r="S98" s="124"/>
    </row>
    <row r="99" spans="1:19" x14ac:dyDescent="0.25">
      <c r="A99" s="121"/>
      <c r="B99" s="121"/>
      <c r="C99" s="121"/>
      <c r="E99" s="123" t="s">
        <v>308</v>
      </c>
      <c r="F99" s="123" t="s">
        <v>13</v>
      </c>
      <c r="G99" s="123" t="s">
        <v>11</v>
      </c>
      <c r="H99" s="123" t="s">
        <v>12</v>
      </c>
      <c r="I99" s="123" t="s">
        <v>14</v>
      </c>
      <c r="J99" s="123" t="s">
        <v>308</v>
      </c>
      <c r="K99" s="123" t="s">
        <v>13</v>
      </c>
      <c r="L99" s="123" t="s">
        <v>11</v>
      </c>
      <c r="M99" s="123" t="s">
        <v>12</v>
      </c>
      <c r="N99" s="123" t="s">
        <v>14</v>
      </c>
      <c r="O99" s="123" t="s">
        <v>308</v>
      </c>
      <c r="P99" s="123" t="s">
        <v>13</v>
      </c>
      <c r="Q99" s="123" t="s">
        <v>11</v>
      </c>
      <c r="R99" s="123" t="s">
        <v>12</v>
      </c>
      <c r="S99" s="123" t="s">
        <v>14</v>
      </c>
    </row>
    <row r="100" spans="1:19" x14ac:dyDescent="0.25">
      <c r="A100" s="121"/>
      <c r="B100" s="121"/>
      <c r="C100" s="121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</row>
    <row r="101" spans="1:19" hidden="1" x14ac:dyDescent="0.25">
      <c r="A101" s="125" t="s">
        <v>291</v>
      </c>
      <c r="B101" s="125"/>
      <c r="C101" s="125"/>
      <c r="E101" s="50">
        <f>GETPIVOTDATA("Сумма по полю 11",$D$11)</f>
        <v>223363.40000000002</v>
      </c>
      <c r="F101" s="50">
        <f>GETPIVOTDATA("Сумма по полю 12",$D$11)</f>
        <v>0</v>
      </c>
      <c r="G101" s="50">
        <f>GETPIVOTDATA("Сумма по полю 13",$D$11)</f>
        <v>219101.40000000002</v>
      </c>
      <c r="H101" s="50">
        <f>GETPIVOTDATA("Сумма по полю 14",$D$11)</f>
        <v>4262</v>
      </c>
      <c r="I101" s="50">
        <f>GETPIVOTDATA("Сумма по полю 15",$D$11)</f>
        <v>0</v>
      </c>
      <c r="J101" s="50">
        <f>GETPIVOTDATA("Сумма по полю 16",$D$11)</f>
        <v>0</v>
      </c>
      <c r="K101" s="50">
        <f>GETPIVOTDATA("Сумма по полю 17",$D$11)</f>
        <v>0</v>
      </c>
      <c r="L101" s="50">
        <f>GETPIVOTDATA("Сумма по полю 18",$D$11)</f>
        <v>0</v>
      </c>
      <c r="M101" s="50">
        <f>GETPIVOTDATA("Сумма по полю 19",$D$11)</f>
        <v>0</v>
      </c>
      <c r="N101" s="50">
        <f>GETPIVOTDATA("Сумма по полю 20",$D$11)</f>
        <v>0</v>
      </c>
      <c r="O101" s="50">
        <f>GETPIVOTDATA("Сумма по полю 21",$D$11)</f>
        <v>0</v>
      </c>
      <c r="P101" s="50">
        <f>GETPIVOTDATA("Сумма по полю 22",$D$11)</f>
        <v>0</v>
      </c>
      <c r="Q101" s="50">
        <f>GETPIVOTDATA("Сумма по полю 23",$D$11)</f>
        <v>0</v>
      </c>
      <c r="R101" s="50">
        <f>GETPIVOTDATA("Сумма по полю 24",$D$11)</f>
        <v>0</v>
      </c>
      <c r="S101" s="50">
        <f>GETPIVOTDATA("Сумма по полю 25",$D$11)</f>
        <v>0</v>
      </c>
    </row>
    <row r="102" spans="1:19" hidden="1" x14ac:dyDescent="0.25">
      <c r="A102" s="98" t="s">
        <v>17</v>
      </c>
      <c r="B102" s="107" t="s">
        <v>318</v>
      </c>
      <c r="D102" s="98" t="s">
        <v>17</v>
      </c>
      <c r="E102" s="99" t="s">
        <v>318</v>
      </c>
    </row>
    <row r="103" spans="1:19" hidden="1" x14ac:dyDescent="0.25"/>
    <row r="104" spans="1:19" hidden="1" x14ac:dyDescent="0.25">
      <c r="A104" s="106" t="s">
        <v>285</v>
      </c>
      <c r="D104" s="97" t="s">
        <v>285</v>
      </c>
      <c r="E104" s="48" t="s">
        <v>292</v>
      </c>
      <c r="F104" s="104" t="s">
        <v>293</v>
      </c>
      <c r="G104" s="104" t="s">
        <v>294</v>
      </c>
      <c r="H104" s="104" t="s">
        <v>295</v>
      </c>
      <c r="I104" s="104" t="s">
        <v>296</v>
      </c>
      <c r="J104" s="104" t="s">
        <v>297</v>
      </c>
      <c r="K104" s="104" t="s">
        <v>298</v>
      </c>
      <c r="L104" s="104" t="s">
        <v>299</v>
      </c>
      <c r="M104" s="104" t="s">
        <v>300</v>
      </c>
      <c r="N104" s="104" t="s">
        <v>301</v>
      </c>
      <c r="O104" s="104" t="s">
        <v>302</v>
      </c>
      <c r="P104" s="104" t="s">
        <v>303</v>
      </c>
      <c r="Q104" s="104" t="s">
        <v>304</v>
      </c>
      <c r="R104" s="104" t="s">
        <v>305</v>
      </c>
      <c r="S104" s="104" t="s">
        <v>306</v>
      </c>
    </row>
    <row r="105" spans="1:19" ht="54" customHeight="1" x14ac:dyDescent="0.25">
      <c r="A105" s="62" t="s">
        <v>172</v>
      </c>
      <c r="B105" s="46" t="str">
        <f>IFERROR(INDEX('Ввод информации'!$F$8:$F$198,MATCH(#REF!,'Ввод информации'!$E$8:$E$198,0)),"")</f>
        <v/>
      </c>
      <c r="C105" s="46" t="str">
        <f>IFERROR(INDEX('Ввод информации'!$G$8:$G$198,MATCH(#REF!,'Ввод информации'!$E$8:$E$198,0)),"")</f>
        <v/>
      </c>
      <c r="D105" s="44" t="s">
        <v>172</v>
      </c>
      <c r="E105" s="49">
        <v>455652.60000000003</v>
      </c>
      <c r="F105" s="105">
        <v>126330.6</v>
      </c>
      <c r="G105" s="105">
        <v>241817.7</v>
      </c>
      <c r="H105" s="105">
        <v>87504.3</v>
      </c>
      <c r="I105" s="105">
        <v>0</v>
      </c>
      <c r="J105" s="105">
        <v>0</v>
      </c>
      <c r="K105" s="105">
        <v>0</v>
      </c>
      <c r="L105" s="105">
        <v>0</v>
      </c>
      <c r="M105" s="105">
        <v>0</v>
      </c>
      <c r="N105" s="105">
        <v>0</v>
      </c>
      <c r="O105" s="105">
        <v>0</v>
      </c>
      <c r="P105" s="105">
        <v>0</v>
      </c>
      <c r="Q105" s="105">
        <v>0</v>
      </c>
      <c r="R105" s="105">
        <v>0</v>
      </c>
      <c r="S105" s="105">
        <v>0</v>
      </c>
    </row>
    <row r="106" spans="1:19" x14ac:dyDescent="0.25">
      <c r="A106" s="63" t="s">
        <v>15</v>
      </c>
      <c r="B106" s="46" t="str">
        <f>IFERROR(INDEX('Ввод информации'!$F$8:$F$198,MATCH(#REF!,'Ввод информации'!$E$8:$E$198,0)),"")</f>
        <v/>
      </c>
      <c r="C106" s="46" t="str">
        <f>IFERROR(INDEX('Ввод информации'!$G$8:$G$198,MATCH(#REF!,'Ввод информации'!$E$8:$E$198,0)),"")</f>
        <v/>
      </c>
      <c r="D106" s="57" t="s">
        <v>15</v>
      </c>
      <c r="E106" s="49">
        <v>455652.60000000003</v>
      </c>
      <c r="F106" s="105">
        <v>126330.6</v>
      </c>
      <c r="G106" s="105">
        <v>241817.7</v>
      </c>
      <c r="H106" s="105">
        <v>87504.3</v>
      </c>
      <c r="I106" s="105">
        <v>0</v>
      </c>
      <c r="J106" s="105">
        <v>0</v>
      </c>
      <c r="K106" s="105">
        <v>0</v>
      </c>
      <c r="L106" s="105">
        <v>0</v>
      </c>
      <c r="M106" s="105">
        <v>0</v>
      </c>
      <c r="N106" s="105">
        <v>0</v>
      </c>
      <c r="O106" s="105">
        <v>0</v>
      </c>
      <c r="P106" s="105">
        <v>0</v>
      </c>
      <c r="Q106" s="105">
        <v>0</v>
      </c>
      <c r="R106" s="105">
        <v>0</v>
      </c>
      <c r="S106" s="105">
        <v>0</v>
      </c>
    </row>
    <row r="107" spans="1:19" ht="51" x14ac:dyDescent="0.25">
      <c r="A107" s="58" t="s">
        <v>173</v>
      </c>
      <c r="B107" s="46" t="s">
        <v>185</v>
      </c>
      <c r="C107" s="46" t="s">
        <v>351</v>
      </c>
      <c r="D107" s="58" t="s">
        <v>173</v>
      </c>
      <c r="E107" s="49">
        <v>70592.700000000012</v>
      </c>
      <c r="F107" s="105">
        <v>0</v>
      </c>
      <c r="G107" s="105">
        <v>34269.300000000003</v>
      </c>
      <c r="H107" s="105">
        <v>36323.4</v>
      </c>
      <c r="I107" s="105">
        <v>0</v>
      </c>
      <c r="J107" s="105">
        <v>0</v>
      </c>
      <c r="K107" s="105">
        <v>0</v>
      </c>
      <c r="L107" s="105">
        <v>0</v>
      </c>
      <c r="M107" s="105">
        <v>0</v>
      </c>
      <c r="N107" s="105">
        <v>0</v>
      </c>
      <c r="O107" s="105">
        <v>0</v>
      </c>
      <c r="P107" s="105">
        <v>0</v>
      </c>
      <c r="Q107" s="105">
        <v>0</v>
      </c>
      <c r="R107" s="105">
        <v>0</v>
      </c>
      <c r="S107" s="105">
        <v>0</v>
      </c>
    </row>
    <row r="108" spans="1:19" ht="25.5" x14ac:dyDescent="0.25">
      <c r="A108" s="45" t="s">
        <v>174</v>
      </c>
      <c r="B108" s="46" t="s">
        <v>186</v>
      </c>
      <c r="C108" s="46" t="s">
        <v>352</v>
      </c>
      <c r="D108" s="45" t="s">
        <v>174</v>
      </c>
      <c r="E108" s="49">
        <v>385059.9</v>
      </c>
      <c r="F108" s="105">
        <v>126330.6</v>
      </c>
      <c r="G108" s="105">
        <v>207548.4</v>
      </c>
      <c r="H108" s="105">
        <v>51180.9</v>
      </c>
      <c r="I108" s="105">
        <v>0</v>
      </c>
      <c r="J108" s="105">
        <v>0</v>
      </c>
      <c r="K108" s="105">
        <v>0</v>
      </c>
      <c r="L108" s="105">
        <v>0</v>
      </c>
      <c r="M108" s="105">
        <v>0</v>
      </c>
      <c r="N108" s="105">
        <v>0</v>
      </c>
      <c r="O108" s="105">
        <v>0</v>
      </c>
      <c r="P108" s="105">
        <v>0</v>
      </c>
      <c r="Q108" s="105">
        <v>0</v>
      </c>
      <c r="R108" s="105">
        <v>0</v>
      </c>
      <c r="S108" s="105">
        <v>0</v>
      </c>
    </row>
    <row r="109" spans="1:19" ht="33" customHeight="1" x14ac:dyDescent="0.25">
      <c r="A109" s="62" t="s">
        <v>275</v>
      </c>
      <c r="B109" s="46" t="s">
        <v>451</v>
      </c>
      <c r="C109" s="46" t="s">
        <v>451</v>
      </c>
      <c r="D109" s="44" t="s">
        <v>275</v>
      </c>
      <c r="E109" s="49">
        <v>279000</v>
      </c>
      <c r="F109" s="105">
        <v>0</v>
      </c>
      <c r="G109" s="105">
        <v>279000</v>
      </c>
      <c r="H109" s="105">
        <v>0</v>
      </c>
      <c r="I109" s="105">
        <v>0</v>
      </c>
      <c r="J109" s="105">
        <v>0</v>
      </c>
      <c r="K109" s="105">
        <v>0</v>
      </c>
      <c r="L109" s="105">
        <v>0</v>
      </c>
      <c r="M109" s="105">
        <v>0</v>
      </c>
      <c r="N109" s="105">
        <v>0</v>
      </c>
      <c r="O109" s="105">
        <v>0</v>
      </c>
      <c r="P109" s="105">
        <v>0</v>
      </c>
      <c r="Q109" s="105">
        <v>0</v>
      </c>
      <c r="R109" s="105">
        <v>0</v>
      </c>
      <c r="S109" s="105">
        <v>0</v>
      </c>
    </row>
    <row r="110" spans="1:19" x14ac:dyDescent="0.25">
      <c r="A110" s="63" t="s">
        <v>15</v>
      </c>
      <c r="B110" s="46" t="s">
        <v>451</v>
      </c>
      <c r="C110" s="46" t="s">
        <v>451</v>
      </c>
      <c r="D110" s="57" t="s">
        <v>15</v>
      </c>
      <c r="E110" s="49">
        <v>279000</v>
      </c>
      <c r="F110" s="105">
        <v>0</v>
      </c>
      <c r="G110" s="105">
        <v>279000</v>
      </c>
      <c r="H110" s="105">
        <v>0</v>
      </c>
      <c r="I110" s="105">
        <v>0</v>
      </c>
      <c r="J110" s="105">
        <v>0</v>
      </c>
      <c r="K110" s="105">
        <v>0</v>
      </c>
      <c r="L110" s="105">
        <v>0</v>
      </c>
      <c r="M110" s="105">
        <v>0</v>
      </c>
      <c r="N110" s="105">
        <v>0</v>
      </c>
      <c r="O110" s="105">
        <v>0</v>
      </c>
      <c r="P110" s="105">
        <v>0</v>
      </c>
      <c r="Q110" s="105">
        <v>0</v>
      </c>
      <c r="R110" s="105">
        <v>0</v>
      </c>
      <c r="S110" s="105">
        <v>0</v>
      </c>
    </row>
    <row r="111" spans="1:19" ht="30" x14ac:dyDescent="0.25">
      <c r="A111" s="58" t="s">
        <v>31</v>
      </c>
      <c r="B111" s="46" t="s">
        <v>394</v>
      </c>
      <c r="C111" s="46" t="s">
        <v>410</v>
      </c>
      <c r="D111" s="58" t="s">
        <v>31</v>
      </c>
      <c r="E111" s="49">
        <v>279000</v>
      </c>
      <c r="F111" s="105">
        <v>0</v>
      </c>
      <c r="G111" s="105">
        <v>279000</v>
      </c>
      <c r="H111" s="105">
        <v>0</v>
      </c>
      <c r="I111" s="105">
        <v>0</v>
      </c>
      <c r="J111" s="105">
        <v>0</v>
      </c>
      <c r="K111" s="105">
        <v>0</v>
      </c>
      <c r="L111" s="105">
        <v>0</v>
      </c>
      <c r="M111" s="105">
        <v>0</v>
      </c>
      <c r="N111" s="105">
        <v>0</v>
      </c>
      <c r="O111" s="105">
        <v>0</v>
      </c>
      <c r="P111" s="105">
        <v>0</v>
      </c>
      <c r="Q111" s="105">
        <v>0</v>
      </c>
      <c r="R111" s="105">
        <v>0</v>
      </c>
      <c r="S111" s="105">
        <v>0</v>
      </c>
    </row>
    <row r="112" spans="1:19" x14ac:dyDescent="0.25">
      <c r="A112" s="100" t="s">
        <v>286</v>
      </c>
      <c r="B112" s="46" t="str">
        <f>IFERROR(INDEX('Ввод информации'!$F$8:$F$198,MATCH(#REF!,'Ввод информации'!$E$8:$E$198,0)),"")</f>
        <v/>
      </c>
      <c r="C112" s="46" t="str">
        <f>IFERROR(INDEX('Ввод информации'!$G$8:$G$198,MATCH(#REF!,'Ввод информации'!$E$8:$E$198,0)),"")</f>
        <v/>
      </c>
      <c r="D112" s="100" t="s">
        <v>286</v>
      </c>
      <c r="E112" s="49">
        <v>734652.60000000009</v>
      </c>
      <c r="F112" s="105">
        <v>126330.6</v>
      </c>
      <c r="G112" s="105">
        <v>520817.7</v>
      </c>
      <c r="H112" s="105">
        <v>87504.3</v>
      </c>
      <c r="I112" s="105">
        <v>0</v>
      </c>
      <c r="J112" s="105">
        <v>0</v>
      </c>
      <c r="K112" s="105">
        <v>0</v>
      </c>
      <c r="L112" s="105">
        <v>0</v>
      </c>
      <c r="M112" s="105">
        <v>0</v>
      </c>
      <c r="N112" s="105">
        <v>0</v>
      </c>
      <c r="O112" s="105">
        <v>0</v>
      </c>
      <c r="P112" s="105">
        <v>0</v>
      </c>
      <c r="Q112" s="105">
        <v>0</v>
      </c>
      <c r="R112" s="105">
        <v>0</v>
      </c>
      <c r="S112" s="105">
        <v>0</v>
      </c>
    </row>
    <row r="113" spans="1:19" ht="20.25" x14ac:dyDescent="0.25">
      <c r="A113" s="128" t="s">
        <v>319</v>
      </c>
      <c r="B113" s="129"/>
      <c r="C113" s="129"/>
      <c r="D113" s="129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29"/>
      <c r="P113" s="129"/>
      <c r="Q113" s="129"/>
      <c r="R113" s="129"/>
      <c r="S113" s="130"/>
    </row>
    <row r="114" spans="1:19" hidden="1" x14ac:dyDescent="0.25">
      <c r="A114" s="131" t="s">
        <v>291</v>
      </c>
      <c r="B114" s="131"/>
      <c r="C114" s="131"/>
      <c r="E114" s="96">
        <f>GETPIVOTDATA("Сумма по полю 11",$D$11)</f>
        <v>223363.40000000002</v>
      </c>
      <c r="F114" s="96">
        <f>GETPIVOTDATA("Сумма по полю 12",$D$11)</f>
        <v>0</v>
      </c>
      <c r="G114" s="96">
        <f>GETPIVOTDATA("Сумма по полю 13",$D$11)</f>
        <v>219101.40000000002</v>
      </c>
      <c r="H114" s="96">
        <f>GETPIVOTDATA("Сумма по полю 14",$D$11)</f>
        <v>4262</v>
      </c>
      <c r="I114" s="96">
        <f>GETPIVOTDATA("Сумма по полю 15",$D$11)</f>
        <v>0</v>
      </c>
      <c r="J114" s="96">
        <f>GETPIVOTDATA("Сумма по полю 16",$D$11)</f>
        <v>0</v>
      </c>
      <c r="K114" s="96">
        <f>GETPIVOTDATA("Сумма по полю 17",$D$11)</f>
        <v>0</v>
      </c>
      <c r="L114" s="96">
        <f>GETPIVOTDATA("Сумма по полю 18",$D$11)</f>
        <v>0</v>
      </c>
      <c r="M114" s="96">
        <f>GETPIVOTDATA("Сумма по полю 19",$D$11)</f>
        <v>0</v>
      </c>
      <c r="N114" s="96">
        <f>GETPIVOTDATA("Сумма по полю 20",$D$11)</f>
        <v>0</v>
      </c>
      <c r="O114" s="96">
        <f>GETPIVOTDATA("Сумма по полю 21",$D$11)</f>
        <v>0</v>
      </c>
      <c r="P114" s="96">
        <f>GETPIVOTDATA("Сумма по полю 22",$D$11)</f>
        <v>0</v>
      </c>
      <c r="Q114" s="96">
        <f>GETPIVOTDATA("Сумма по полю 23",$D$11)</f>
        <v>0</v>
      </c>
      <c r="R114" s="96">
        <f>GETPIVOTDATA("Сумма по полю 24",$D$11)</f>
        <v>0</v>
      </c>
      <c r="S114" s="96">
        <f>GETPIVOTDATA("Сумма по полю 25",$D$11)</f>
        <v>0</v>
      </c>
    </row>
    <row r="115" spans="1:19" hidden="1" x14ac:dyDescent="0.25">
      <c r="A115" s="54" t="s">
        <v>17</v>
      </c>
      <c r="B115" s="59" t="s">
        <v>319</v>
      </c>
      <c r="D115" s="54" t="s">
        <v>17</v>
      </c>
      <c r="E115" s="55" t="s">
        <v>319</v>
      </c>
    </row>
    <row r="116" spans="1:19" hidden="1" x14ac:dyDescent="0.25"/>
    <row r="117" spans="1:19" hidden="1" x14ac:dyDescent="0.25">
      <c r="A117" s="53" t="s">
        <v>285</v>
      </c>
      <c r="D117" s="60" t="s">
        <v>285</v>
      </c>
      <c r="E117" s="95" t="s">
        <v>292</v>
      </c>
      <c r="F117" s="51" t="s">
        <v>293</v>
      </c>
      <c r="G117" s="51" t="s">
        <v>294</v>
      </c>
      <c r="H117" s="51" t="s">
        <v>295</v>
      </c>
      <c r="I117" s="51" t="s">
        <v>296</v>
      </c>
      <c r="J117" s="51" t="s">
        <v>297</v>
      </c>
      <c r="K117" s="51" t="s">
        <v>298</v>
      </c>
      <c r="L117" s="51" t="s">
        <v>299</v>
      </c>
      <c r="M117" s="51" t="s">
        <v>300</v>
      </c>
      <c r="N117" s="51" t="s">
        <v>301</v>
      </c>
      <c r="O117" s="51" t="s">
        <v>302</v>
      </c>
      <c r="P117" s="51" t="s">
        <v>303</v>
      </c>
      <c r="Q117" s="51" t="s">
        <v>304</v>
      </c>
      <c r="R117" s="51" t="s">
        <v>305</v>
      </c>
      <c r="S117" s="51" t="s">
        <v>306</v>
      </c>
    </row>
    <row r="118" spans="1:19" ht="33.75" customHeight="1" x14ac:dyDescent="0.25">
      <c r="A118" s="62" t="s">
        <v>275</v>
      </c>
      <c r="B118" s="46" t="str">
        <f>IFERROR(INDEX('[2]Ввод информации'!$F$8:$F$198,MATCH([2]Сургут!A118,'[2]Ввод информации'!$E$8:$E$198,0)),"")</f>
        <v/>
      </c>
      <c r="C118" s="46" t="str">
        <f>IFERROR(INDEX('[2]Ввод информации'!$G$8:$G$198,MATCH([2]Сургут!A118,'[2]Ввод информации'!$E$8:$E$198,0)),"")</f>
        <v/>
      </c>
      <c r="D118" s="44" t="s">
        <v>275</v>
      </c>
      <c r="E118" s="49">
        <v>1650981.5</v>
      </c>
      <c r="F118" s="52">
        <v>105639.3</v>
      </c>
      <c r="G118" s="52">
        <v>1398777.1</v>
      </c>
      <c r="H118" s="52">
        <v>146565.1</v>
      </c>
      <c r="I118" s="52">
        <v>0</v>
      </c>
      <c r="J118" s="52">
        <v>1160095.1000000001</v>
      </c>
      <c r="K118" s="52">
        <v>105073.7</v>
      </c>
      <c r="L118" s="52">
        <v>951301.10000000009</v>
      </c>
      <c r="M118" s="52">
        <v>103720.3</v>
      </c>
      <c r="N118" s="52">
        <v>0</v>
      </c>
      <c r="O118" s="52">
        <v>1222393.1000000001</v>
      </c>
      <c r="P118" s="52">
        <v>0</v>
      </c>
      <c r="Q118" s="52">
        <v>1100153.8</v>
      </c>
      <c r="R118" s="52">
        <v>122239.29999999999</v>
      </c>
      <c r="S118" s="52">
        <v>0</v>
      </c>
    </row>
    <row r="119" spans="1:19" x14ac:dyDescent="0.25">
      <c r="A119" s="63" t="s">
        <v>18</v>
      </c>
      <c r="B119" s="46" t="str">
        <f>IFERROR(INDEX('[2]Ввод информации'!$F$8:$F$198,MATCH([2]Сургут!A119,'[2]Ввод информации'!$E$8:$E$198,0)),"")</f>
        <v/>
      </c>
      <c r="C119" s="46" t="str">
        <f>IFERROR(INDEX('[2]Ввод информации'!$G$8:$G$198,MATCH([2]Сургут!A119,'[2]Ввод информации'!$E$8:$E$198,0)),"")</f>
        <v/>
      </c>
      <c r="D119" s="57" t="s">
        <v>18</v>
      </c>
      <c r="E119" s="49">
        <v>874498.7</v>
      </c>
      <c r="F119" s="52">
        <v>0</v>
      </c>
      <c r="G119" s="52">
        <v>787048.70000000007</v>
      </c>
      <c r="H119" s="52">
        <v>87450</v>
      </c>
      <c r="I119" s="52">
        <v>0</v>
      </c>
      <c r="J119" s="52">
        <v>914308.6</v>
      </c>
      <c r="K119" s="52">
        <v>0</v>
      </c>
      <c r="L119" s="52">
        <v>822877.60000000009</v>
      </c>
      <c r="M119" s="52">
        <v>91431</v>
      </c>
      <c r="N119" s="52">
        <v>0</v>
      </c>
      <c r="O119" s="52">
        <v>1222393.1000000001</v>
      </c>
      <c r="P119" s="52">
        <v>0</v>
      </c>
      <c r="Q119" s="52">
        <v>1100153.8</v>
      </c>
      <c r="R119" s="52">
        <v>122239.29999999999</v>
      </c>
      <c r="S119" s="52">
        <v>0</v>
      </c>
    </row>
    <row r="120" spans="1:19" ht="31.5" customHeight="1" x14ac:dyDescent="0.25">
      <c r="A120" s="58" t="s">
        <v>145</v>
      </c>
      <c r="B120" s="46" t="s">
        <v>49</v>
      </c>
      <c r="C120" s="46" t="s">
        <v>399</v>
      </c>
      <c r="D120" s="58" t="s">
        <v>145</v>
      </c>
      <c r="E120" s="49">
        <v>93672.3</v>
      </c>
      <c r="F120" s="52">
        <v>0</v>
      </c>
      <c r="G120" s="52">
        <v>84305.1</v>
      </c>
      <c r="H120" s="52">
        <v>9367.2000000000007</v>
      </c>
      <c r="I120" s="52">
        <v>0</v>
      </c>
      <c r="J120" s="52">
        <v>133482.20000000001</v>
      </c>
      <c r="K120" s="52">
        <v>0</v>
      </c>
      <c r="L120" s="52">
        <v>120134</v>
      </c>
      <c r="M120" s="52">
        <v>13348.2</v>
      </c>
      <c r="N120" s="52">
        <v>0</v>
      </c>
      <c r="O120" s="52">
        <v>179318.09999999998</v>
      </c>
      <c r="P120" s="52">
        <v>0</v>
      </c>
      <c r="Q120" s="52">
        <v>161386.29999999999</v>
      </c>
      <c r="R120" s="52">
        <v>17931.8</v>
      </c>
      <c r="S120" s="52">
        <v>0</v>
      </c>
    </row>
    <row r="121" spans="1:19" ht="60" x14ac:dyDescent="0.25">
      <c r="A121" s="45" t="s">
        <v>142</v>
      </c>
      <c r="B121" s="46" t="s">
        <v>50</v>
      </c>
      <c r="C121" s="46" t="s">
        <v>349</v>
      </c>
      <c r="D121" s="45" t="s">
        <v>142</v>
      </c>
      <c r="E121" s="49">
        <v>195206.6</v>
      </c>
      <c r="F121" s="52">
        <v>0</v>
      </c>
      <c r="G121" s="52">
        <v>175685.9</v>
      </c>
      <c r="H121" s="52">
        <v>19520.7</v>
      </c>
      <c r="I121" s="52">
        <v>0</v>
      </c>
      <c r="J121" s="52">
        <v>195206.6</v>
      </c>
      <c r="K121" s="52">
        <v>0</v>
      </c>
      <c r="L121" s="52">
        <v>175685.9</v>
      </c>
      <c r="M121" s="52">
        <v>19520.7</v>
      </c>
      <c r="N121" s="52">
        <v>0</v>
      </c>
      <c r="O121" s="52">
        <v>278140</v>
      </c>
      <c r="P121" s="52">
        <v>0</v>
      </c>
      <c r="Q121" s="52">
        <v>250326</v>
      </c>
      <c r="R121" s="52">
        <v>27814</v>
      </c>
      <c r="S121" s="52">
        <v>0</v>
      </c>
    </row>
    <row r="122" spans="1:19" ht="60" x14ac:dyDescent="0.25">
      <c r="A122" s="45" t="s">
        <v>143</v>
      </c>
      <c r="B122" s="46" t="s">
        <v>50</v>
      </c>
      <c r="C122" s="46" t="s">
        <v>349</v>
      </c>
      <c r="D122" s="45" t="s">
        <v>143</v>
      </c>
      <c r="E122" s="49">
        <v>195206.6</v>
      </c>
      <c r="F122" s="52">
        <v>0</v>
      </c>
      <c r="G122" s="52">
        <v>175685.9</v>
      </c>
      <c r="H122" s="52">
        <v>19520.7</v>
      </c>
      <c r="I122" s="52">
        <v>0</v>
      </c>
      <c r="J122" s="52">
        <v>195206.6</v>
      </c>
      <c r="K122" s="52">
        <v>0</v>
      </c>
      <c r="L122" s="52">
        <v>175685.9</v>
      </c>
      <c r="M122" s="52">
        <v>19520.7</v>
      </c>
      <c r="N122" s="52">
        <v>0</v>
      </c>
      <c r="O122" s="52">
        <v>278140</v>
      </c>
      <c r="P122" s="52">
        <v>0</v>
      </c>
      <c r="Q122" s="52">
        <v>250326</v>
      </c>
      <c r="R122" s="52">
        <v>27814</v>
      </c>
      <c r="S122" s="52">
        <v>0</v>
      </c>
    </row>
    <row r="123" spans="1:19" ht="60" x14ac:dyDescent="0.25">
      <c r="A123" s="45" t="s">
        <v>141</v>
      </c>
      <c r="B123" s="46" t="s">
        <v>50</v>
      </c>
      <c r="C123" s="46" t="s">
        <v>396</v>
      </c>
      <c r="D123" s="45" t="s">
        <v>141</v>
      </c>
      <c r="E123" s="49">
        <v>195206.6</v>
      </c>
      <c r="F123" s="52">
        <v>0</v>
      </c>
      <c r="G123" s="52">
        <v>175685.9</v>
      </c>
      <c r="H123" s="52">
        <v>19520.7</v>
      </c>
      <c r="I123" s="52">
        <v>0</v>
      </c>
      <c r="J123" s="52">
        <v>195206.6</v>
      </c>
      <c r="K123" s="52">
        <v>0</v>
      </c>
      <c r="L123" s="52">
        <v>175685.9</v>
      </c>
      <c r="M123" s="52">
        <v>19520.7</v>
      </c>
      <c r="N123" s="52">
        <v>0</v>
      </c>
      <c r="O123" s="52">
        <v>208625.7</v>
      </c>
      <c r="P123" s="52">
        <v>0</v>
      </c>
      <c r="Q123" s="52">
        <v>187763.1</v>
      </c>
      <c r="R123" s="52">
        <v>20862.599999999999</v>
      </c>
      <c r="S123" s="52">
        <v>0</v>
      </c>
    </row>
    <row r="124" spans="1:19" ht="60" x14ac:dyDescent="0.25">
      <c r="A124" s="45" t="s">
        <v>144</v>
      </c>
      <c r="B124" s="46" t="s">
        <v>50</v>
      </c>
      <c r="C124" s="46" t="s">
        <v>349</v>
      </c>
      <c r="D124" s="45" t="s">
        <v>144</v>
      </c>
      <c r="E124" s="49">
        <v>195206.6</v>
      </c>
      <c r="F124" s="52">
        <v>0</v>
      </c>
      <c r="G124" s="52">
        <v>175685.9</v>
      </c>
      <c r="H124" s="52">
        <v>19520.7</v>
      </c>
      <c r="I124" s="52">
        <v>0</v>
      </c>
      <c r="J124" s="52">
        <v>195206.6</v>
      </c>
      <c r="K124" s="52">
        <v>0</v>
      </c>
      <c r="L124" s="52">
        <v>175685.9</v>
      </c>
      <c r="M124" s="52">
        <v>19520.7</v>
      </c>
      <c r="N124" s="52">
        <v>0</v>
      </c>
      <c r="O124" s="52">
        <v>278169.3</v>
      </c>
      <c r="P124" s="52">
        <v>0</v>
      </c>
      <c r="Q124" s="52">
        <v>250352.4</v>
      </c>
      <c r="R124" s="52">
        <v>27816.9</v>
      </c>
      <c r="S124" s="52">
        <v>0</v>
      </c>
    </row>
    <row r="125" spans="1:19" ht="30" x14ac:dyDescent="0.25">
      <c r="A125" s="63" t="s">
        <v>207</v>
      </c>
      <c r="B125" s="46" t="s">
        <v>451</v>
      </c>
      <c r="C125" s="46" t="s">
        <v>451</v>
      </c>
      <c r="D125" s="57" t="s">
        <v>207</v>
      </c>
      <c r="E125" s="49">
        <v>370664.2</v>
      </c>
      <c r="F125" s="52">
        <v>105639.3</v>
      </c>
      <c r="G125" s="52">
        <v>246491.7</v>
      </c>
      <c r="H125" s="52">
        <v>18533.2</v>
      </c>
      <c r="I125" s="52">
        <v>0</v>
      </c>
      <c r="J125" s="52">
        <v>245786.5</v>
      </c>
      <c r="K125" s="52">
        <v>105073.7</v>
      </c>
      <c r="L125" s="52">
        <v>128423.5</v>
      </c>
      <c r="M125" s="52">
        <v>12289.3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2">
        <v>0</v>
      </c>
    </row>
    <row r="126" spans="1:19" ht="75" x14ac:dyDescent="0.25">
      <c r="A126" s="58" t="s">
        <v>450</v>
      </c>
      <c r="B126" s="46" t="s">
        <v>47</v>
      </c>
      <c r="C126" s="46" t="s">
        <v>416</v>
      </c>
      <c r="D126" s="58" t="s">
        <v>450</v>
      </c>
      <c r="E126" s="49">
        <v>370664.2</v>
      </c>
      <c r="F126" s="52">
        <v>105639.3</v>
      </c>
      <c r="G126" s="52">
        <v>246491.7</v>
      </c>
      <c r="H126" s="52">
        <v>18533.2</v>
      </c>
      <c r="I126" s="52">
        <v>0</v>
      </c>
      <c r="J126" s="52">
        <v>245786.5</v>
      </c>
      <c r="K126" s="52">
        <v>105073.7</v>
      </c>
      <c r="L126" s="52">
        <v>128423.5</v>
      </c>
      <c r="M126" s="52">
        <v>12289.3</v>
      </c>
      <c r="N126" s="52">
        <v>0</v>
      </c>
      <c r="O126" s="52">
        <v>0</v>
      </c>
      <c r="P126" s="52">
        <v>0</v>
      </c>
      <c r="Q126" s="52">
        <v>0</v>
      </c>
      <c r="R126" s="52">
        <v>0</v>
      </c>
      <c r="S126" s="52">
        <v>0</v>
      </c>
    </row>
    <row r="127" spans="1:19" x14ac:dyDescent="0.25">
      <c r="A127" s="63" t="s">
        <v>15</v>
      </c>
      <c r="B127" s="46" t="s">
        <v>451</v>
      </c>
      <c r="C127" s="46" t="s">
        <v>451</v>
      </c>
      <c r="D127" s="57" t="s">
        <v>15</v>
      </c>
      <c r="E127" s="49">
        <v>405818.60000000003</v>
      </c>
      <c r="F127" s="52">
        <v>0</v>
      </c>
      <c r="G127" s="52">
        <v>365236.7</v>
      </c>
      <c r="H127" s="52">
        <v>40581.9</v>
      </c>
      <c r="I127" s="52">
        <v>0</v>
      </c>
      <c r="J127" s="52">
        <v>0</v>
      </c>
      <c r="K127" s="52">
        <v>0</v>
      </c>
      <c r="L127" s="52">
        <v>0</v>
      </c>
      <c r="M127" s="52">
        <v>0</v>
      </c>
      <c r="N127" s="52">
        <v>0</v>
      </c>
      <c r="O127" s="52">
        <v>0</v>
      </c>
      <c r="P127" s="52">
        <v>0</v>
      </c>
      <c r="Q127" s="52">
        <v>0</v>
      </c>
      <c r="R127" s="52">
        <v>0</v>
      </c>
      <c r="S127" s="52">
        <v>0</v>
      </c>
    </row>
    <row r="128" spans="1:19" ht="30" x14ac:dyDescent="0.25">
      <c r="A128" s="58" t="s">
        <v>35</v>
      </c>
      <c r="B128" s="46" t="s">
        <v>45</v>
      </c>
      <c r="C128" s="46" t="s">
        <v>414</v>
      </c>
      <c r="D128" s="58" t="s">
        <v>35</v>
      </c>
      <c r="E128" s="49">
        <v>405818.60000000003</v>
      </c>
      <c r="F128" s="52">
        <v>0</v>
      </c>
      <c r="G128" s="52">
        <v>365236.7</v>
      </c>
      <c r="H128" s="52">
        <v>40581.9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2">
        <v>0</v>
      </c>
    </row>
    <row r="129" spans="1:19" ht="45" x14ac:dyDescent="0.25">
      <c r="A129" s="62" t="s">
        <v>216</v>
      </c>
      <c r="B129" s="46" t="s">
        <v>451</v>
      </c>
      <c r="C129" s="46" t="s">
        <v>451</v>
      </c>
      <c r="D129" s="44" t="s">
        <v>216</v>
      </c>
      <c r="E129" s="49">
        <v>640540.4</v>
      </c>
      <c r="F129" s="52">
        <v>0</v>
      </c>
      <c r="G129" s="52">
        <v>576486.40000000002</v>
      </c>
      <c r="H129" s="52">
        <v>64054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v>0</v>
      </c>
    </row>
    <row r="130" spans="1:19" x14ac:dyDescent="0.25">
      <c r="A130" s="63" t="s">
        <v>15</v>
      </c>
      <c r="B130" s="46" t="s">
        <v>451</v>
      </c>
      <c r="C130" s="46" t="s">
        <v>451</v>
      </c>
      <c r="D130" s="57" t="s">
        <v>15</v>
      </c>
      <c r="E130" s="49">
        <v>640540.4</v>
      </c>
      <c r="F130" s="52">
        <v>0</v>
      </c>
      <c r="G130" s="52">
        <v>576486.40000000002</v>
      </c>
      <c r="H130" s="52">
        <v>64054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v>0</v>
      </c>
    </row>
    <row r="131" spans="1:19" ht="60" x14ac:dyDescent="0.25">
      <c r="A131" s="58" t="s">
        <v>250</v>
      </c>
      <c r="B131" s="46" t="s">
        <v>251</v>
      </c>
      <c r="C131" s="46" t="s">
        <v>446</v>
      </c>
      <c r="D131" s="58" t="s">
        <v>250</v>
      </c>
      <c r="E131" s="49">
        <v>335495.2</v>
      </c>
      <c r="F131" s="52">
        <v>0</v>
      </c>
      <c r="G131" s="52">
        <v>301945.7</v>
      </c>
      <c r="H131" s="52">
        <v>33549.5</v>
      </c>
      <c r="I131" s="52">
        <v>0</v>
      </c>
      <c r="J131" s="52">
        <v>0</v>
      </c>
      <c r="K131" s="52">
        <v>0</v>
      </c>
      <c r="L131" s="52">
        <v>0</v>
      </c>
      <c r="M131" s="52">
        <v>0</v>
      </c>
      <c r="N131" s="52">
        <v>0</v>
      </c>
      <c r="O131" s="52">
        <v>0</v>
      </c>
      <c r="P131" s="52">
        <v>0</v>
      </c>
      <c r="Q131" s="52">
        <v>0</v>
      </c>
      <c r="R131" s="52">
        <v>0</v>
      </c>
      <c r="S131" s="52">
        <v>0</v>
      </c>
    </row>
    <row r="132" spans="1:19" ht="30" x14ac:dyDescent="0.25">
      <c r="A132" s="45" t="s">
        <v>252</v>
      </c>
      <c r="B132" s="46" t="s">
        <v>253</v>
      </c>
      <c r="C132" s="46" t="s">
        <v>447</v>
      </c>
      <c r="D132" s="45" t="s">
        <v>252</v>
      </c>
      <c r="E132" s="49">
        <v>305045.2</v>
      </c>
      <c r="F132" s="52">
        <v>0</v>
      </c>
      <c r="G132" s="52">
        <v>274540.7</v>
      </c>
      <c r="H132" s="52">
        <v>30504.5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0</v>
      </c>
      <c r="R132" s="52">
        <v>0</v>
      </c>
      <c r="S132" s="52">
        <v>0</v>
      </c>
    </row>
    <row r="133" spans="1:19" ht="36" customHeight="1" x14ac:dyDescent="0.25">
      <c r="A133" s="62" t="s">
        <v>156</v>
      </c>
      <c r="B133" s="46" t="s">
        <v>451</v>
      </c>
      <c r="C133" s="46" t="s">
        <v>451</v>
      </c>
      <c r="D133" s="44" t="s">
        <v>156</v>
      </c>
      <c r="E133" s="49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2314500</v>
      </c>
      <c r="P133" s="52">
        <v>0</v>
      </c>
      <c r="Q133" s="52">
        <v>0</v>
      </c>
      <c r="R133" s="52">
        <v>0</v>
      </c>
      <c r="S133" s="52">
        <v>2314500</v>
      </c>
    </row>
    <row r="134" spans="1:19" x14ac:dyDescent="0.25">
      <c r="A134" s="63" t="s">
        <v>18</v>
      </c>
      <c r="B134" s="46" t="s">
        <v>451</v>
      </c>
      <c r="C134" s="46" t="s">
        <v>451</v>
      </c>
      <c r="D134" s="57" t="s">
        <v>18</v>
      </c>
      <c r="E134" s="49">
        <v>0</v>
      </c>
      <c r="F134" s="52"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2">
        <v>0</v>
      </c>
      <c r="N134" s="52">
        <v>0</v>
      </c>
      <c r="O134" s="52">
        <v>2314500</v>
      </c>
      <c r="P134" s="52">
        <v>0</v>
      </c>
      <c r="Q134" s="52">
        <v>0</v>
      </c>
      <c r="R134" s="52">
        <v>0</v>
      </c>
      <c r="S134" s="52">
        <v>2314500</v>
      </c>
    </row>
    <row r="135" spans="1:19" ht="79.5" customHeight="1" x14ac:dyDescent="0.25">
      <c r="A135" s="58" t="s">
        <v>166</v>
      </c>
      <c r="B135" s="46" t="s">
        <v>328</v>
      </c>
      <c r="C135" s="46" t="s">
        <v>427</v>
      </c>
      <c r="D135" s="58" t="s">
        <v>166</v>
      </c>
      <c r="E135" s="49">
        <v>0</v>
      </c>
      <c r="F135" s="52"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2">
        <v>0</v>
      </c>
      <c r="O135" s="52">
        <v>2314500</v>
      </c>
      <c r="P135" s="52">
        <v>0</v>
      </c>
      <c r="Q135" s="52">
        <v>0</v>
      </c>
      <c r="R135" s="52">
        <v>0</v>
      </c>
      <c r="S135" s="52">
        <v>2314500</v>
      </c>
    </row>
    <row r="136" spans="1:19" ht="49.5" customHeight="1" x14ac:dyDescent="0.25">
      <c r="A136" s="62" t="s">
        <v>385</v>
      </c>
      <c r="B136" s="46" t="s">
        <v>451</v>
      </c>
      <c r="C136" s="46" t="s">
        <v>451</v>
      </c>
      <c r="D136" s="44" t="s">
        <v>385</v>
      </c>
      <c r="E136" s="49">
        <v>2300679</v>
      </c>
      <c r="F136" s="52">
        <v>0</v>
      </c>
      <c r="G136" s="52">
        <v>2300679</v>
      </c>
      <c r="H136" s="52">
        <v>0</v>
      </c>
      <c r="I136" s="52">
        <v>0</v>
      </c>
      <c r="J136" s="52">
        <v>2342322.5</v>
      </c>
      <c r="K136" s="52">
        <v>0</v>
      </c>
      <c r="L136" s="52">
        <v>2342322.5</v>
      </c>
      <c r="M136" s="52">
        <v>0</v>
      </c>
      <c r="N136" s="52">
        <v>0</v>
      </c>
      <c r="O136" s="52">
        <v>2388563.9</v>
      </c>
      <c r="P136" s="52">
        <v>0</v>
      </c>
      <c r="Q136" s="52">
        <v>2388563.9</v>
      </c>
      <c r="R136" s="52">
        <v>0</v>
      </c>
      <c r="S136" s="52">
        <v>0</v>
      </c>
    </row>
    <row r="137" spans="1:19" x14ac:dyDescent="0.25">
      <c r="A137" s="63" t="s">
        <v>19</v>
      </c>
      <c r="B137" s="46" t="s">
        <v>451</v>
      </c>
      <c r="C137" s="46" t="s">
        <v>451</v>
      </c>
      <c r="D137" s="57" t="s">
        <v>19</v>
      </c>
      <c r="E137" s="49">
        <v>2300679</v>
      </c>
      <c r="F137" s="52">
        <v>0</v>
      </c>
      <c r="G137" s="52">
        <v>2300679</v>
      </c>
      <c r="H137" s="52">
        <v>0</v>
      </c>
      <c r="I137" s="52">
        <v>0</v>
      </c>
      <c r="J137" s="52">
        <v>2342322.5</v>
      </c>
      <c r="K137" s="52">
        <v>0</v>
      </c>
      <c r="L137" s="52">
        <v>2342322.5</v>
      </c>
      <c r="M137" s="52">
        <v>0</v>
      </c>
      <c r="N137" s="52">
        <v>0</v>
      </c>
      <c r="O137" s="52">
        <v>2388563.9</v>
      </c>
      <c r="P137" s="52">
        <v>0</v>
      </c>
      <c r="Q137" s="52">
        <v>2388563.9</v>
      </c>
      <c r="R137" s="52">
        <v>0</v>
      </c>
      <c r="S137" s="52">
        <v>0</v>
      </c>
    </row>
    <row r="138" spans="1:19" ht="63.75" x14ac:dyDescent="0.25">
      <c r="A138" s="58" t="s">
        <v>26</v>
      </c>
      <c r="B138" s="46" t="s">
        <v>27</v>
      </c>
      <c r="C138" s="46" t="s">
        <v>340</v>
      </c>
      <c r="D138" s="58" t="s">
        <v>26</v>
      </c>
      <c r="E138" s="49">
        <v>2300679</v>
      </c>
      <c r="F138" s="52">
        <v>0</v>
      </c>
      <c r="G138" s="52">
        <v>2300679</v>
      </c>
      <c r="H138" s="52">
        <v>0</v>
      </c>
      <c r="I138" s="52">
        <v>0</v>
      </c>
      <c r="J138" s="52">
        <v>2342322.5</v>
      </c>
      <c r="K138" s="52">
        <v>0</v>
      </c>
      <c r="L138" s="52">
        <v>2342322.5</v>
      </c>
      <c r="M138" s="52">
        <v>0</v>
      </c>
      <c r="N138" s="52">
        <v>0</v>
      </c>
      <c r="O138" s="52">
        <v>2388563.9</v>
      </c>
      <c r="P138" s="52">
        <v>0</v>
      </c>
      <c r="Q138" s="52">
        <v>2388563.9</v>
      </c>
      <c r="R138" s="52">
        <v>0</v>
      </c>
      <c r="S138" s="52">
        <v>0</v>
      </c>
    </row>
    <row r="139" spans="1:19" x14ac:dyDescent="0.25">
      <c r="A139" s="56" t="s">
        <v>286</v>
      </c>
      <c r="B139" s="46" t="s">
        <v>451</v>
      </c>
      <c r="C139" s="46" t="s">
        <v>451</v>
      </c>
      <c r="D139" s="56" t="s">
        <v>286</v>
      </c>
      <c r="E139" s="49">
        <v>4592200.9000000004</v>
      </c>
      <c r="F139" s="52">
        <v>105639.3</v>
      </c>
      <c r="G139" s="52">
        <v>4275942.5</v>
      </c>
      <c r="H139" s="52">
        <v>210619.1</v>
      </c>
      <c r="I139" s="52">
        <v>0</v>
      </c>
      <c r="J139" s="52">
        <v>3502417.6</v>
      </c>
      <c r="K139" s="52">
        <v>105073.7</v>
      </c>
      <c r="L139" s="52">
        <v>3293623.6</v>
      </c>
      <c r="M139" s="52">
        <v>103720.3</v>
      </c>
      <c r="N139" s="52">
        <v>0</v>
      </c>
      <c r="O139" s="52">
        <v>5925457</v>
      </c>
      <c r="P139" s="52">
        <v>0</v>
      </c>
      <c r="Q139" s="52">
        <v>3488717.7</v>
      </c>
      <c r="R139" s="52">
        <v>122239.29999999999</v>
      </c>
      <c r="S139" s="52">
        <v>2314500</v>
      </c>
    </row>
    <row r="140" spans="1:19" ht="20.25" x14ac:dyDescent="0.25">
      <c r="A140" s="128" t="s">
        <v>342</v>
      </c>
      <c r="B140" s="129" t="str">
        <f>IFERROR(INDEX('Ввод информации'!$F$8:$F$198,MATCH(ИТОГО!A140,'Ввод информации'!$E$8:$E$198,0)),"")</f>
        <v/>
      </c>
      <c r="C140" s="129" t="str">
        <f>IFERROR(INDEX('Ввод информации'!$G$8:$G$198,MATCH(ИТОГО!A140,'Ввод информации'!$E$8:$E$198,0)),"")</f>
        <v/>
      </c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30"/>
    </row>
    <row r="141" spans="1:19" ht="10.5" customHeight="1" x14ac:dyDescent="0.25">
      <c r="A141" s="121" t="s">
        <v>288</v>
      </c>
      <c r="B141" s="121" t="s">
        <v>289</v>
      </c>
      <c r="C141" s="121" t="s">
        <v>290</v>
      </c>
      <c r="E141" s="122" t="s">
        <v>311</v>
      </c>
      <c r="F141" s="122"/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  <c r="Q141" s="122"/>
      <c r="R141" s="122"/>
      <c r="S141" s="122"/>
    </row>
    <row r="142" spans="1:19" ht="9" customHeight="1" x14ac:dyDescent="0.25">
      <c r="A142" s="121"/>
      <c r="B142" s="121"/>
      <c r="C142" s="121"/>
      <c r="E142" s="122"/>
      <c r="F142" s="122"/>
      <c r="G142" s="122"/>
      <c r="H142" s="122"/>
      <c r="I142" s="122"/>
      <c r="J142" s="122"/>
      <c r="K142" s="122"/>
      <c r="L142" s="122"/>
      <c r="M142" s="122"/>
      <c r="N142" s="122"/>
      <c r="O142" s="122"/>
      <c r="P142" s="122"/>
      <c r="Q142" s="122"/>
      <c r="R142" s="122"/>
      <c r="S142" s="122"/>
    </row>
    <row r="143" spans="1:19" x14ac:dyDescent="0.25">
      <c r="A143" s="121"/>
      <c r="B143" s="121"/>
      <c r="C143" s="121"/>
      <c r="E143" s="123" t="s">
        <v>307</v>
      </c>
      <c r="F143" s="124"/>
      <c r="G143" s="124"/>
      <c r="H143" s="124"/>
      <c r="I143" s="124"/>
      <c r="J143" s="123" t="s">
        <v>309</v>
      </c>
      <c r="K143" s="124"/>
      <c r="L143" s="124"/>
      <c r="M143" s="124"/>
      <c r="N143" s="124"/>
      <c r="O143" s="123" t="s">
        <v>310</v>
      </c>
      <c r="P143" s="124"/>
      <c r="Q143" s="124"/>
      <c r="R143" s="124"/>
      <c r="S143" s="124"/>
    </row>
    <row r="144" spans="1:19" x14ac:dyDescent="0.25">
      <c r="A144" s="121"/>
      <c r="B144" s="121"/>
      <c r="C144" s="121"/>
      <c r="E144" s="123" t="s">
        <v>308</v>
      </c>
      <c r="F144" s="123" t="s">
        <v>13</v>
      </c>
      <c r="G144" s="123" t="s">
        <v>11</v>
      </c>
      <c r="H144" s="123" t="s">
        <v>12</v>
      </c>
      <c r="I144" s="123" t="s">
        <v>14</v>
      </c>
      <c r="J144" s="123" t="s">
        <v>308</v>
      </c>
      <c r="K144" s="123" t="s">
        <v>13</v>
      </c>
      <c r="L144" s="123" t="s">
        <v>11</v>
      </c>
      <c r="M144" s="123" t="s">
        <v>12</v>
      </c>
      <c r="N144" s="123" t="s">
        <v>14</v>
      </c>
      <c r="O144" s="123" t="s">
        <v>308</v>
      </c>
      <c r="P144" s="123" t="s">
        <v>13</v>
      </c>
      <c r="Q144" s="123" t="s">
        <v>11</v>
      </c>
      <c r="R144" s="123" t="s">
        <v>12</v>
      </c>
      <c r="S144" s="123" t="s">
        <v>14</v>
      </c>
    </row>
    <row r="145" spans="1:19" x14ac:dyDescent="0.25">
      <c r="A145" s="121"/>
      <c r="B145" s="121"/>
      <c r="C145" s="121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</row>
    <row r="146" spans="1:19" hidden="1" x14ac:dyDescent="0.25">
      <c r="A146" s="125" t="s">
        <v>291</v>
      </c>
      <c r="B146" s="125"/>
      <c r="C146" s="125"/>
      <c r="E146" s="50">
        <f>GETPIVOTDATA("Сумма по полю 11",$D$11)</f>
        <v>223363.40000000002</v>
      </c>
      <c r="F146" s="50">
        <f>GETPIVOTDATA("Сумма по полю 12",$D$11)</f>
        <v>0</v>
      </c>
      <c r="G146" s="50">
        <f>GETPIVOTDATA("Сумма по полю 13",$D$11)</f>
        <v>219101.40000000002</v>
      </c>
      <c r="H146" s="50">
        <f>GETPIVOTDATA("Сумма по полю 14",$D$11)</f>
        <v>4262</v>
      </c>
      <c r="I146" s="50">
        <f>GETPIVOTDATA("Сумма по полю 15",$D$11)</f>
        <v>0</v>
      </c>
      <c r="J146" s="50">
        <f>GETPIVOTDATA("Сумма по полю 16",$D$11)</f>
        <v>0</v>
      </c>
      <c r="K146" s="50">
        <f>GETPIVOTDATA("Сумма по полю 17",$D$11)</f>
        <v>0</v>
      </c>
      <c r="L146" s="50">
        <f>GETPIVOTDATA("Сумма по полю 18",$D$11)</f>
        <v>0</v>
      </c>
      <c r="M146" s="50">
        <f>GETPIVOTDATA("Сумма по полю 19",$D$11)</f>
        <v>0</v>
      </c>
      <c r="N146" s="50">
        <f>GETPIVOTDATA("Сумма по полю 20",$D$11)</f>
        <v>0</v>
      </c>
      <c r="O146" s="50">
        <f>GETPIVOTDATA("Сумма по полю 21",$D$11)</f>
        <v>0</v>
      </c>
      <c r="P146" s="50">
        <f>GETPIVOTDATA("Сумма по полю 22",$D$11)</f>
        <v>0</v>
      </c>
      <c r="Q146" s="50">
        <f>GETPIVOTDATA("Сумма по полю 23",$D$11)</f>
        <v>0</v>
      </c>
      <c r="R146" s="50">
        <f>GETPIVOTDATA("Сумма по полю 24",$D$11)</f>
        <v>0</v>
      </c>
      <c r="S146" s="50">
        <f>GETPIVOTDATA("Сумма по полю 25",$D$11)</f>
        <v>0</v>
      </c>
    </row>
    <row r="147" spans="1:19" hidden="1" x14ac:dyDescent="0.25">
      <c r="A147" s="98" t="s">
        <v>17</v>
      </c>
      <c r="B147" s="107" t="s">
        <v>342</v>
      </c>
      <c r="D147" s="98" t="s">
        <v>17</v>
      </c>
      <c r="E147" s="99" t="s">
        <v>342</v>
      </c>
    </row>
    <row r="148" spans="1:19" hidden="1" x14ac:dyDescent="0.25"/>
    <row r="149" spans="1:19" hidden="1" x14ac:dyDescent="0.25">
      <c r="A149" s="106" t="s">
        <v>285</v>
      </c>
      <c r="D149" s="97" t="s">
        <v>285</v>
      </c>
      <c r="E149" s="48" t="s">
        <v>292</v>
      </c>
      <c r="F149" s="104" t="s">
        <v>293</v>
      </c>
      <c r="G149" s="104" t="s">
        <v>294</v>
      </c>
      <c r="H149" s="104" t="s">
        <v>295</v>
      </c>
      <c r="I149" s="104" t="s">
        <v>296</v>
      </c>
      <c r="J149" s="104" t="s">
        <v>297</v>
      </c>
      <c r="K149" s="104" t="s">
        <v>298</v>
      </c>
      <c r="L149" s="104" t="s">
        <v>299</v>
      </c>
      <c r="M149" s="104" t="s">
        <v>300</v>
      </c>
      <c r="N149" s="104" t="s">
        <v>301</v>
      </c>
      <c r="O149" s="104" t="s">
        <v>302</v>
      </c>
      <c r="P149" s="104" t="s">
        <v>303</v>
      </c>
      <c r="Q149" s="104" t="s">
        <v>304</v>
      </c>
      <c r="R149" s="104" t="s">
        <v>305</v>
      </c>
      <c r="S149" s="104" t="s">
        <v>306</v>
      </c>
    </row>
    <row r="150" spans="1:19" ht="38.25" customHeight="1" x14ac:dyDescent="0.25">
      <c r="A150" s="62" t="s">
        <v>274</v>
      </c>
      <c r="B150" s="46" t="str">
        <f>IFERROR(INDEX('Ввод информации'!$F$8:$F$198,MATCH(#REF!,'Ввод информации'!$E$8:$E$198,0)),"")</f>
        <v/>
      </c>
      <c r="C150" s="46" t="str">
        <f>IFERROR(INDEX('Ввод информации'!$G$8:$G$198,MATCH(#REF!,'Ввод информации'!$E$8:$E$198,0)),"")</f>
        <v/>
      </c>
      <c r="D150" s="44" t="s">
        <v>274</v>
      </c>
      <c r="E150" s="49">
        <v>400000</v>
      </c>
      <c r="F150" s="105">
        <v>0</v>
      </c>
      <c r="G150" s="105">
        <v>400000</v>
      </c>
      <c r="H150" s="105">
        <v>0</v>
      </c>
      <c r="I150" s="105">
        <v>0</v>
      </c>
      <c r="J150" s="105">
        <v>600000</v>
      </c>
      <c r="K150" s="105">
        <v>0</v>
      </c>
      <c r="L150" s="105">
        <v>600000</v>
      </c>
      <c r="M150" s="105">
        <v>0</v>
      </c>
      <c r="N150" s="105">
        <v>0</v>
      </c>
      <c r="O150" s="105">
        <v>688569.4</v>
      </c>
      <c r="P150" s="105">
        <v>0</v>
      </c>
      <c r="Q150" s="105">
        <v>688569.4</v>
      </c>
      <c r="R150" s="105">
        <v>0</v>
      </c>
      <c r="S150" s="105">
        <v>0</v>
      </c>
    </row>
    <row r="151" spans="1:19" x14ac:dyDescent="0.25">
      <c r="A151" s="63" t="s">
        <v>18</v>
      </c>
      <c r="B151" s="46" t="str">
        <f>IFERROR(INDEX('Ввод информации'!$F$8:$F$198,MATCH(#REF!,'Ввод информации'!$E$8:$E$198,0)),"")</f>
        <v/>
      </c>
      <c r="C151" s="46" t="str">
        <f>IFERROR(INDEX('Ввод информации'!$G$8:$G$198,MATCH(#REF!,'Ввод информации'!$E$8:$E$198,0)),"")</f>
        <v/>
      </c>
      <c r="D151" s="57" t="s">
        <v>18</v>
      </c>
      <c r="E151" s="49">
        <v>400000</v>
      </c>
      <c r="F151" s="105">
        <v>0</v>
      </c>
      <c r="G151" s="105">
        <v>400000</v>
      </c>
      <c r="H151" s="105">
        <v>0</v>
      </c>
      <c r="I151" s="105">
        <v>0</v>
      </c>
      <c r="J151" s="105">
        <v>600000</v>
      </c>
      <c r="K151" s="105">
        <v>0</v>
      </c>
      <c r="L151" s="105">
        <v>600000</v>
      </c>
      <c r="M151" s="105">
        <v>0</v>
      </c>
      <c r="N151" s="105">
        <v>0</v>
      </c>
      <c r="O151" s="105">
        <v>688569.4</v>
      </c>
      <c r="P151" s="105">
        <v>0</v>
      </c>
      <c r="Q151" s="105">
        <v>688569.4</v>
      </c>
      <c r="R151" s="105">
        <v>0</v>
      </c>
      <c r="S151" s="105">
        <v>0</v>
      </c>
    </row>
    <row r="152" spans="1:19" ht="25.5" x14ac:dyDescent="0.25">
      <c r="A152" s="58" t="s">
        <v>345</v>
      </c>
      <c r="B152" s="46" t="s">
        <v>343</v>
      </c>
      <c r="C152" s="46" t="s">
        <v>341</v>
      </c>
      <c r="D152" s="58" t="s">
        <v>345</v>
      </c>
      <c r="E152" s="49">
        <v>400000</v>
      </c>
      <c r="F152" s="105">
        <v>0</v>
      </c>
      <c r="G152" s="105">
        <v>400000</v>
      </c>
      <c r="H152" s="105">
        <v>0</v>
      </c>
      <c r="I152" s="105">
        <v>0</v>
      </c>
      <c r="J152" s="105">
        <v>600000</v>
      </c>
      <c r="K152" s="105">
        <v>0</v>
      </c>
      <c r="L152" s="105">
        <v>600000</v>
      </c>
      <c r="M152" s="105">
        <v>0</v>
      </c>
      <c r="N152" s="105">
        <v>0</v>
      </c>
      <c r="O152" s="105">
        <v>688569.4</v>
      </c>
      <c r="P152" s="105">
        <v>0</v>
      </c>
      <c r="Q152" s="105">
        <v>688569.4</v>
      </c>
      <c r="R152" s="105">
        <v>0</v>
      </c>
      <c r="S152" s="105">
        <v>0</v>
      </c>
    </row>
    <row r="153" spans="1:19" x14ac:dyDescent="0.25">
      <c r="A153" s="100" t="s">
        <v>286</v>
      </c>
      <c r="B153" s="46" t="str">
        <f>IFERROR(INDEX('Ввод информации'!$F$8:$F$198,MATCH(#REF!,'Ввод информации'!$E$8:$E$198,0)),"")</f>
        <v/>
      </c>
      <c r="C153" s="46" t="str">
        <f>IFERROR(INDEX('Ввод информации'!$G$8:$G$198,MATCH(#REF!,'Ввод информации'!$E$8:$E$198,0)),"")</f>
        <v/>
      </c>
      <c r="D153" s="100" t="s">
        <v>286</v>
      </c>
      <c r="E153" s="49">
        <v>400000</v>
      </c>
      <c r="F153" s="105">
        <v>0</v>
      </c>
      <c r="G153" s="105">
        <v>400000</v>
      </c>
      <c r="H153" s="105">
        <v>0</v>
      </c>
      <c r="I153" s="105">
        <v>0</v>
      </c>
      <c r="J153" s="105">
        <v>600000</v>
      </c>
      <c r="K153" s="105">
        <v>0</v>
      </c>
      <c r="L153" s="105">
        <v>600000</v>
      </c>
      <c r="M153" s="105">
        <v>0</v>
      </c>
      <c r="N153" s="105">
        <v>0</v>
      </c>
      <c r="O153" s="105">
        <v>688569.4</v>
      </c>
      <c r="P153" s="105">
        <v>0</v>
      </c>
      <c r="Q153" s="105">
        <v>688569.4</v>
      </c>
      <c r="R153" s="105">
        <v>0</v>
      </c>
      <c r="S153" s="105">
        <v>0</v>
      </c>
    </row>
    <row r="154" spans="1:19" ht="20.25" x14ac:dyDescent="0.25">
      <c r="A154" s="128" t="s">
        <v>320</v>
      </c>
      <c r="B154" s="129" t="str">
        <f>IFERROR(INDEX('Ввод информации'!$F$8:$F$198,MATCH(ИТОГО!A154,'Ввод информации'!$E$8:$E$198,0)),"")</f>
        <v/>
      </c>
      <c r="C154" s="129" t="str">
        <f>IFERROR(INDEX('Ввод информации'!$G$8:$G$198,MATCH(ИТОГО!A154,'Ввод информации'!$E$8:$E$198,0)),"")</f>
        <v/>
      </c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30"/>
    </row>
    <row r="155" spans="1:19" ht="9" customHeight="1" x14ac:dyDescent="0.25">
      <c r="A155" s="121" t="s">
        <v>288</v>
      </c>
      <c r="B155" s="121" t="s">
        <v>289</v>
      </c>
      <c r="C155" s="121" t="s">
        <v>290</v>
      </c>
      <c r="E155" s="122" t="s">
        <v>311</v>
      </c>
      <c r="F155" s="122"/>
      <c r="G155" s="122"/>
      <c r="H155" s="122"/>
      <c r="I155" s="122"/>
      <c r="J155" s="122"/>
      <c r="K155" s="122"/>
      <c r="L155" s="122"/>
      <c r="M155" s="122"/>
      <c r="N155" s="122"/>
      <c r="O155" s="122"/>
      <c r="P155" s="122"/>
      <c r="Q155" s="122"/>
      <c r="R155" s="122"/>
      <c r="S155" s="122"/>
    </row>
    <row r="156" spans="1:19" ht="11.25" customHeight="1" x14ac:dyDescent="0.25">
      <c r="A156" s="121"/>
      <c r="B156" s="121"/>
      <c r="C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2"/>
      <c r="R156" s="122"/>
      <c r="S156" s="122"/>
    </row>
    <row r="157" spans="1:19" x14ac:dyDescent="0.25">
      <c r="A157" s="121"/>
      <c r="B157" s="121"/>
      <c r="C157" s="121"/>
      <c r="E157" s="123" t="s">
        <v>307</v>
      </c>
      <c r="F157" s="124"/>
      <c r="G157" s="124"/>
      <c r="H157" s="124"/>
      <c r="I157" s="124"/>
      <c r="J157" s="123" t="s">
        <v>309</v>
      </c>
      <c r="K157" s="124"/>
      <c r="L157" s="124"/>
      <c r="M157" s="124"/>
      <c r="N157" s="124"/>
      <c r="O157" s="123" t="s">
        <v>310</v>
      </c>
      <c r="P157" s="124"/>
      <c r="Q157" s="124"/>
      <c r="R157" s="124"/>
      <c r="S157" s="124"/>
    </row>
    <row r="158" spans="1:19" x14ac:dyDescent="0.25">
      <c r="A158" s="121"/>
      <c r="B158" s="121"/>
      <c r="C158" s="121"/>
      <c r="E158" s="123" t="s">
        <v>308</v>
      </c>
      <c r="F158" s="123" t="s">
        <v>13</v>
      </c>
      <c r="G158" s="123" t="s">
        <v>11</v>
      </c>
      <c r="H158" s="123" t="s">
        <v>12</v>
      </c>
      <c r="I158" s="123" t="s">
        <v>14</v>
      </c>
      <c r="J158" s="123" t="s">
        <v>308</v>
      </c>
      <c r="K158" s="123" t="s">
        <v>13</v>
      </c>
      <c r="L158" s="123" t="s">
        <v>11</v>
      </c>
      <c r="M158" s="123" t="s">
        <v>12</v>
      </c>
      <c r="N158" s="123" t="s">
        <v>14</v>
      </c>
      <c r="O158" s="123" t="s">
        <v>308</v>
      </c>
      <c r="P158" s="123" t="s">
        <v>13</v>
      </c>
      <c r="Q158" s="123" t="s">
        <v>11</v>
      </c>
      <c r="R158" s="123" t="s">
        <v>12</v>
      </c>
      <c r="S158" s="123" t="s">
        <v>14</v>
      </c>
    </row>
    <row r="159" spans="1:19" x14ac:dyDescent="0.25">
      <c r="A159" s="121"/>
      <c r="B159" s="121"/>
      <c r="C159" s="121"/>
      <c r="E159" s="123"/>
      <c r="F159" s="123"/>
      <c r="G159" s="123"/>
      <c r="H159" s="123"/>
      <c r="I159" s="123"/>
      <c r="J159" s="123"/>
      <c r="K159" s="123"/>
      <c r="L159" s="123"/>
      <c r="M159" s="123"/>
      <c r="N159" s="123"/>
      <c r="O159" s="123"/>
      <c r="P159" s="123"/>
      <c r="Q159" s="123"/>
      <c r="R159" s="123"/>
      <c r="S159" s="123"/>
    </row>
    <row r="160" spans="1:19" hidden="1" x14ac:dyDescent="0.25">
      <c r="A160" s="125" t="s">
        <v>291</v>
      </c>
      <c r="B160" s="125"/>
      <c r="C160" s="125"/>
      <c r="E160" s="50">
        <f>GETPIVOTDATA("Сумма по полю 11",$D$11)</f>
        <v>223363.40000000002</v>
      </c>
      <c r="F160" s="50">
        <f>GETPIVOTDATA("Сумма по полю 12",$D$11)</f>
        <v>0</v>
      </c>
      <c r="G160" s="50">
        <f>GETPIVOTDATA("Сумма по полю 13",$D$11)</f>
        <v>219101.40000000002</v>
      </c>
      <c r="H160" s="50">
        <f>GETPIVOTDATA("Сумма по полю 14",$D$11)</f>
        <v>4262</v>
      </c>
      <c r="I160" s="50">
        <f>GETPIVOTDATA("Сумма по полю 15",$D$11)</f>
        <v>0</v>
      </c>
      <c r="J160" s="50">
        <f>GETPIVOTDATA("Сумма по полю 16",$D$11)</f>
        <v>0</v>
      </c>
      <c r="K160" s="50">
        <f>GETPIVOTDATA("Сумма по полю 17",$D$11)</f>
        <v>0</v>
      </c>
      <c r="L160" s="50">
        <f>GETPIVOTDATA("Сумма по полю 18",$D$11)</f>
        <v>0</v>
      </c>
      <c r="M160" s="50">
        <f>GETPIVOTDATA("Сумма по полю 19",$D$11)</f>
        <v>0</v>
      </c>
      <c r="N160" s="50">
        <f>GETPIVOTDATA("Сумма по полю 20",$D$11)</f>
        <v>0</v>
      </c>
      <c r="O160" s="50">
        <f>GETPIVOTDATA("Сумма по полю 21",$D$11)</f>
        <v>0</v>
      </c>
      <c r="P160" s="50">
        <f>GETPIVOTDATA("Сумма по полю 22",$D$11)</f>
        <v>0</v>
      </c>
      <c r="Q160" s="50">
        <f>GETPIVOTDATA("Сумма по полю 23",$D$11)</f>
        <v>0</v>
      </c>
      <c r="R160" s="50">
        <f>GETPIVOTDATA("Сумма по полю 24",$D$11)</f>
        <v>0</v>
      </c>
      <c r="S160" s="50">
        <f>GETPIVOTDATA("Сумма по полю 25",$D$11)</f>
        <v>0</v>
      </c>
    </row>
    <row r="161" spans="1:19" hidden="1" x14ac:dyDescent="0.25">
      <c r="A161" s="54" t="s">
        <v>17</v>
      </c>
      <c r="B161" s="59" t="s">
        <v>320</v>
      </c>
      <c r="D161" s="54" t="s">
        <v>17</v>
      </c>
      <c r="E161" s="55" t="s">
        <v>320</v>
      </c>
    </row>
    <row r="162" spans="1:19" hidden="1" x14ac:dyDescent="0.25"/>
    <row r="163" spans="1:19" hidden="1" x14ac:dyDescent="0.25">
      <c r="A163" s="53" t="s">
        <v>285</v>
      </c>
      <c r="D163" s="60" t="s">
        <v>285</v>
      </c>
      <c r="E163" s="95" t="s">
        <v>292</v>
      </c>
      <c r="F163" s="51" t="s">
        <v>293</v>
      </c>
      <c r="G163" s="51" t="s">
        <v>294</v>
      </c>
      <c r="H163" s="51" t="s">
        <v>295</v>
      </c>
      <c r="I163" s="51" t="s">
        <v>296</v>
      </c>
      <c r="J163" s="51" t="s">
        <v>297</v>
      </c>
      <c r="K163" s="51" t="s">
        <v>298</v>
      </c>
      <c r="L163" s="51" t="s">
        <v>299</v>
      </c>
      <c r="M163" s="51" t="s">
        <v>300</v>
      </c>
      <c r="N163" s="51" t="s">
        <v>301</v>
      </c>
      <c r="O163" s="51" t="s">
        <v>302</v>
      </c>
      <c r="P163" s="51" t="s">
        <v>303</v>
      </c>
      <c r="Q163" s="51" t="s">
        <v>304</v>
      </c>
      <c r="R163" s="51" t="s">
        <v>305</v>
      </c>
      <c r="S163" s="51" t="s">
        <v>306</v>
      </c>
    </row>
    <row r="164" spans="1:19" ht="36" customHeight="1" x14ac:dyDescent="0.25">
      <c r="A164" s="62" t="s">
        <v>275</v>
      </c>
      <c r="B164" s="46" t="str">
        <f>IFERROR(INDEX('[2]Ввод информации'!$F$8:$F$198,MATCH('[2]Ханты-Мансийск'!A137,'[2]Ввод информации'!$E$8:$E$198,0)),"")</f>
        <v/>
      </c>
      <c r="C164" s="46" t="str">
        <f>IFERROR(INDEX('[2]Ввод информации'!$G$8:$G$198,MATCH('[2]Ханты-Мансийск'!A137,'[2]Ввод информации'!$E$8:$E$198,0)),"")</f>
        <v/>
      </c>
      <c r="D164" s="44" t="s">
        <v>275</v>
      </c>
      <c r="E164" s="49">
        <v>1201437.3</v>
      </c>
      <c r="F164" s="52">
        <v>0</v>
      </c>
      <c r="G164" s="52">
        <v>1081293.7</v>
      </c>
      <c r="H164" s="52">
        <v>120143.6</v>
      </c>
      <c r="I164" s="52">
        <v>0</v>
      </c>
      <c r="J164" s="52">
        <v>966759.39999999991</v>
      </c>
      <c r="K164" s="52">
        <v>0</v>
      </c>
      <c r="L164" s="52">
        <v>870083.5</v>
      </c>
      <c r="M164" s="52">
        <v>96675.900000000009</v>
      </c>
      <c r="N164" s="52">
        <v>0</v>
      </c>
      <c r="O164" s="52">
        <v>712993.2</v>
      </c>
      <c r="P164" s="52">
        <v>0</v>
      </c>
      <c r="Q164" s="52">
        <v>641694</v>
      </c>
      <c r="R164" s="52">
        <v>71299.199999999997</v>
      </c>
      <c r="S164" s="52">
        <v>0</v>
      </c>
    </row>
    <row r="165" spans="1:19" x14ac:dyDescent="0.25">
      <c r="A165" s="63" t="s">
        <v>18</v>
      </c>
      <c r="B165" s="46" t="str">
        <f>IFERROR(INDEX('[2]Ввод информации'!$F$8:$F$198,MATCH('[2]Ханты-Мансийск'!A138,'[2]Ввод информации'!$E$8:$E$198,0)),"")</f>
        <v/>
      </c>
      <c r="C165" s="46" t="str">
        <f>IFERROR(INDEX('[2]Ввод информации'!$G$8:$G$198,MATCH('[2]Ханты-Мансийск'!A138,'[2]Ввод информации'!$E$8:$E$198,0)),"")</f>
        <v/>
      </c>
      <c r="D165" s="57" t="s">
        <v>18</v>
      </c>
      <c r="E165" s="49">
        <v>648338.80000000005</v>
      </c>
      <c r="F165" s="52">
        <v>0</v>
      </c>
      <c r="G165" s="52">
        <v>583505</v>
      </c>
      <c r="H165" s="52">
        <v>64833.8</v>
      </c>
      <c r="I165" s="52">
        <v>0</v>
      </c>
      <c r="J165" s="52">
        <v>754962.39999999991</v>
      </c>
      <c r="K165" s="52">
        <v>0</v>
      </c>
      <c r="L165" s="52">
        <v>679466.2</v>
      </c>
      <c r="M165" s="52">
        <v>75496.200000000012</v>
      </c>
      <c r="N165" s="52">
        <v>0</v>
      </c>
      <c r="O165" s="52">
        <v>601882.1</v>
      </c>
      <c r="P165" s="52">
        <v>0</v>
      </c>
      <c r="Q165" s="52">
        <v>541694</v>
      </c>
      <c r="R165" s="52">
        <v>60188.1</v>
      </c>
      <c r="S165" s="52">
        <v>0</v>
      </c>
    </row>
    <row r="166" spans="1:19" ht="45" x14ac:dyDescent="0.25">
      <c r="A166" s="58" t="s">
        <v>140</v>
      </c>
      <c r="B166" s="46" t="s">
        <v>54</v>
      </c>
      <c r="C166" s="46" t="s">
        <v>402</v>
      </c>
      <c r="D166" s="58" t="s">
        <v>140</v>
      </c>
      <c r="E166" s="49">
        <v>217683.8</v>
      </c>
      <c r="F166" s="52">
        <v>0</v>
      </c>
      <c r="G166" s="52">
        <v>195915.5</v>
      </c>
      <c r="H166" s="52">
        <v>21768.3</v>
      </c>
      <c r="I166" s="52">
        <v>0</v>
      </c>
      <c r="J166" s="52">
        <v>286674</v>
      </c>
      <c r="K166" s="52">
        <v>0</v>
      </c>
      <c r="L166" s="52">
        <v>258006.6</v>
      </c>
      <c r="M166" s="52">
        <v>28667.4</v>
      </c>
      <c r="N166" s="52">
        <v>0</v>
      </c>
      <c r="O166" s="52">
        <v>246987.1</v>
      </c>
      <c r="P166" s="52">
        <v>0</v>
      </c>
      <c r="Q166" s="52">
        <v>222288.5</v>
      </c>
      <c r="R166" s="52">
        <v>24698.6</v>
      </c>
      <c r="S166" s="52">
        <v>0</v>
      </c>
    </row>
    <row r="167" spans="1:19" ht="45" x14ac:dyDescent="0.25">
      <c r="A167" s="45" t="s">
        <v>139</v>
      </c>
      <c r="B167" s="46" t="s">
        <v>52</v>
      </c>
      <c r="C167" s="46" t="s">
        <v>402</v>
      </c>
      <c r="D167" s="45" t="s">
        <v>139</v>
      </c>
      <c r="E167" s="49">
        <v>430655</v>
      </c>
      <c r="F167" s="52">
        <v>0</v>
      </c>
      <c r="G167" s="52">
        <v>387589.5</v>
      </c>
      <c r="H167" s="52">
        <v>43065.5</v>
      </c>
      <c r="I167" s="52">
        <v>0</v>
      </c>
      <c r="J167" s="52">
        <v>468288.39999999997</v>
      </c>
      <c r="K167" s="52">
        <v>0</v>
      </c>
      <c r="L167" s="52">
        <v>421459.6</v>
      </c>
      <c r="M167" s="52">
        <v>46828.800000000003</v>
      </c>
      <c r="N167" s="52">
        <v>0</v>
      </c>
      <c r="O167" s="52">
        <v>354895</v>
      </c>
      <c r="P167" s="52">
        <v>0</v>
      </c>
      <c r="Q167" s="52">
        <v>319405.5</v>
      </c>
      <c r="R167" s="52">
        <v>35489.5</v>
      </c>
      <c r="S167" s="52">
        <v>0</v>
      </c>
    </row>
    <row r="168" spans="1:19" x14ac:dyDescent="0.25">
      <c r="A168" s="63" t="s">
        <v>15</v>
      </c>
      <c r="B168" s="46" t="s">
        <v>451</v>
      </c>
      <c r="C168" s="46" t="s">
        <v>451</v>
      </c>
      <c r="D168" s="57" t="s">
        <v>15</v>
      </c>
      <c r="E168" s="49">
        <v>553098.5</v>
      </c>
      <c r="F168" s="52">
        <v>0</v>
      </c>
      <c r="G168" s="52">
        <v>497788.69999999995</v>
      </c>
      <c r="H168" s="52">
        <v>55309.8</v>
      </c>
      <c r="I168" s="52">
        <v>0</v>
      </c>
      <c r="J168" s="52">
        <v>211797</v>
      </c>
      <c r="K168" s="52">
        <v>0</v>
      </c>
      <c r="L168" s="52">
        <v>190617.3</v>
      </c>
      <c r="M168" s="52">
        <v>21179.7</v>
      </c>
      <c r="N168" s="52">
        <v>0</v>
      </c>
      <c r="O168" s="52">
        <v>111111.1</v>
      </c>
      <c r="P168" s="52">
        <v>0</v>
      </c>
      <c r="Q168" s="52">
        <v>100000</v>
      </c>
      <c r="R168" s="52">
        <v>11111.1</v>
      </c>
      <c r="S168" s="52">
        <v>0</v>
      </c>
    </row>
    <row r="169" spans="1:19" ht="30" x14ac:dyDescent="0.25">
      <c r="A169" s="58" t="s">
        <v>34</v>
      </c>
      <c r="B169" s="46" t="s">
        <v>43</v>
      </c>
      <c r="C169" s="46" t="s">
        <v>413</v>
      </c>
      <c r="D169" s="58" t="s">
        <v>34</v>
      </c>
      <c r="E169" s="49">
        <v>342808.39999999997</v>
      </c>
      <c r="F169" s="52">
        <v>0</v>
      </c>
      <c r="G169" s="52">
        <v>308527.59999999998</v>
      </c>
      <c r="H169" s="52">
        <v>34280.800000000003</v>
      </c>
      <c r="I169" s="52">
        <v>0</v>
      </c>
      <c r="J169" s="52">
        <v>0</v>
      </c>
      <c r="K169" s="52">
        <v>0</v>
      </c>
      <c r="L169" s="52">
        <v>0</v>
      </c>
      <c r="M169" s="52">
        <v>0</v>
      </c>
      <c r="N169" s="52">
        <v>0</v>
      </c>
      <c r="O169" s="52">
        <v>0</v>
      </c>
      <c r="P169" s="52">
        <v>0</v>
      </c>
      <c r="Q169" s="52">
        <v>0</v>
      </c>
      <c r="R169" s="52">
        <v>0</v>
      </c>
      <c r="S169" s="52">
        <v>0</v>
      </c>
    </row>
    <row r="170" spans="1:19" ht="45" x14ac:dyDescent="0.25">
      <c r="A170" s="45" t="s">
        <v>33</v>
      </c>
      <c r="B170" s="46" t="s">
        <v>42</v>
      </c>
      <c r="C170" s="46" t="s">
        <v>412</v>
      </c>
      <c r="D170" s="45" t="s">
        <v>33</v>
      </c>
      <c r="E170" s="49">
        <v>210290.1</v>
      </c>
      <c r="F170" s="52">
        <v>0</v>
      </c>
      <c r="G170" s="52">
        <v>189261.1</v>
      </c>
      <c r="H170" s="52">
        <v>21029</v>
      </c>
      <c r="I170" s="52">
        <v>0</v>
      </c>
      <c r="J170" s="52">
        <v>211797</v>
      </c>
      <c r="K170" s="52">
        <v>0</v>
      </c>
      <c r="L170" s="52">
        <v>190617.3</v>
      </c>
      <c r="M170" s="52">
        <v>21179.7</v>
      </c>
      <c r="N170" s="52">
        <v>0</v>
      </c>
      <c r="O170" s="52">
        <v>111111.1</v>
      </c>
      <c r="P170" s="52">
        <v>0</v>
      </c>
      <c r="Q170" s="52">
        <v>100000</v>
      </c>
      <c r="R170" s="52">
        <v>11111.1</v>
      </c>
      <c r="S170" s="52">
        <v>0</v>
      </c>
    </row>
    <row r="171" spans="1:19" x14ac:dyDescent="0.25">
      <c r="A171" s="56" t="s">
        <v>286</v>
      </c>
      <c r="B171" s="46" t="str">
        <f>IFERROR(INDEX('[2]Ввод информации'!$F$8:$F$198,MATCH('[2]Ханты-Мансийск'!A144,'[2]Ввод информации'!$E$8:$E$198,0)),"")</f>
        <v/>
      </c>
      <c r="C171" s="46" t="str">
        <f>IFERROR(INDEX('[2]Ввод информации'!$G$8:$G$198,MATCH('[2]Ханты-Мансийск'!A144,'[2]Ввод информации'!$E$8:$E$198,0)),"")</f>
        <v/>
      </c>
      <c r="D171" s="56" t="s">
        <v>286</v>
      </c>
      <c r="E171" s="49">
        <v>1201437.3</v>
      </c>
      <c r="F171" s="52">
        <v>0</v>
      </c>
      <c r="G171" s="52">
        <v>1081293.7</v>
      </c>
      <c r="H171" s="52">
        <v>120143.6</v>
      </c>
      <c r="I171" s="52">
        <v>0</v>
      </c>
      <c r="J171" s="52">
        <v>966759.39999999991</v>
      </c>
      <c r="K171" s="52">
        <v>0</v>
      </c>
      <c r="L171" s="52">
        <v>870083.5</v>
      </c>
      <c r="M171" s="52">
        <v>96675.900000000009</v>
      </c>
      <c r="N171" s="52">
        <v>0</v>
      </c>
      <c r="O171" s="52">
        <v>712993.2</v>
      </c>
      <c r="P171" s="52">
        <v>0</v>
      </c>
      <c r="Q171" s="52">
        <v>641694</v>
      </c>
      <c r="R171" s="52">
        <v>71299.199999999997</v>
      </c>
      <c r="S171" s="52">
        <v>0</v>
      </c>
    </row>
    <row r="172" spans="1:19" ht="20.25" x14ac:dyDescent="0.25">
      <c r="A172" s="128" t="s">
        <v>321</v>
      </c>
      <c r="B172" s="129" t="str">
        <f>IFERROR(INDEX('Ввод информации'!$F$8:$F$198,MATCH(ИТОГО!A172,'Ввод информации'!$E$8:$E$198,0)),"")</f>
        <v/>
      </c>
      <c r="C172" s="129" t="str">
        <f>IFERROR(INDEX('Ввод информации'!$G$8:$G$198,MATCH(ИТОГО!A172,'Ввод информации'!$E$8:$E$198,0)),"")</f>
        <v/>
      </c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29"/>
      <c r="P172" s="129"/>
      <c r="Q172" s="129"/>
      <c r="R172" s="129"/>
      <c r="S172" s="130"/>
    </row>
    <row r="173" spans="1:19" ht="10.5" customHeight="1" x14ac:dyDescent="0.25">
      <c r="A173" s="121" t="s">
        <v>288</v>
      </c>
      <c r="B173" s="121" t="s">
        <v>289</v>
      </c>
      <c r="C173" s="121" t="s">
        <v>290</v>
      </c>
      <c r="E173" s="122" t="s">
        <v>311</v>
      </c>
      <c r="F173" s="122"/>
      <c r="G173" s="122"/>
      <c r="H173" s="122"/>
      <c r="I173" s="122"/>
      <c r="J173" s="122"/>
      <c r="K173" s="122"/>
      <c r="L173" s="122"/>
      <c r="M173" s="122"/>
      <c r="N173" s="122"/>
      <c r="O173" s="122"/>
      <c r="P173" s="122"/>
      <c r="Q173" s="122"/>
      <c r="R173" s="122"/>
      <c r="S173" s="122"/>
    </row>
    <row r="174" spans="1:19" ht="9.75" customHeight="1" x14ac:dyDescent="0.25">
      <c r="A174" s="121"/>
      <c r="B174" s="121"/>
      <c r="C174" s="121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  <c r="O174" s="122"/>
      <c r="P174" s="122"/>
      <c r="Q174" s="122"/>
      <c r="R174" s="122"/>
      <c r="S174" s="122"/>
    </row>
    <row r="175" spans="1:19" x14ac:dyDescent="0.25">
      <c r="A175" s="121"/>
      <c r="B175" s="121"/>
      <c r="C175" s="121"/>
      <c r="E175" s="123" t="s">
        <v>307</v>
      </c>
      <c r="F175" s="124"/>
      <c r="G175" s="124"/>
      <c r="H175" s="124"/>
      <c r="I175" s="124"/>
      <c r="J175" s="123" t="s">
        <v>309</v>
      </c>
      <c r="K175" s="124"/>
      <c r="L175" s="124"/>
      <c r="M175" s="124"/>
      <c r="N175" s="124"/>
      <c r="O175" s="123" t="s">
        <v>310</v>
      </c>
      <c r="P175" s="124"/>
      <c r="Q175" s="124"/>
      <c r="R175" s="124"/>
      <c r="S175" s="124"/>
    </row>
    <row r="176" spans="1:19" x14ac:dyDescent="0.25">
      <c r="A176" s="121"/>
      <c r="B176" s="121"/>
      <c r="C176" s="121"/>
      <c r="E176" s="123" t="s">
        <v>308</v>
      </c>
      <c r="F176" s="123" t="s">
        <v>13</v>
      </c>
      <c r="G176" s="123" t="s">
        <v>11</v>
      </c>
      <c r="H176" s="123" t="s">
        <v>12</v>
      </c>
      <c r="I176" s="123" t="s">
        <v>14</v>
      </c>
      <c r="J176" s="123" t="s">
        <v>308</v>
      </c>
      <c r="K176" s="123" t="s">
        <v>13</v>
      </c>
      <c r="L176" s="123" t="s">
        <v>11</v>
      </c>
      <c r="M176" s="123" t="s">
        <v>12</v>
      </c>
      <c r="N176" s="123" t="s">
        <v>14</v>
      </c>
      <c r="O176" s="123" t="s">
        <v>308</v>
      </c>
      <c r="P176" s="123" t="s">
        <v>13</v>
      </c>
      <c r="Q176" s="123" t="s">
        <v>11</v>
      </c>
      <c r="R176" s="123" t="s">
        <v>12</v>
      </c>
      <c r="S176" s="123" t="s">
        <v>14</v>
      </c>
    </row>
    <row r="177" spans="1:19" x14ac:dyDescent="0.25">
      <c r="A177" s="121"/>
      <c r="B177" s="121"/>
      <c r="C177" s="121"/>
      <c r="E177" s="123"/>
      <c r="F177" s="123"/>
      <c r="G177" s="123"/>
      <c r="H177" s="123"/>
      <c r="I177" s="123"/>
      <c r="J177" s="123"/>
      <c r="K177" s="123"/>
      <c r="L177" s="123"/>
      <c r="M177" s="123"/>
      <c r="N177" s="123"/>
      <c r="O177" s="123"/>
      <c r="P177" s="123"/>
      <c r="Q177" s="123"/>
      <c r="R177" s="123"/>
      <c r="S177" s="123"/>
    </row>
    <row r="178" spans="1:19" hidden="1" x14ac:dyDescent="0.25">
      <c r="A178" s="125" t="s">
        <v>291</v>
      </c>
      <c r="B178" s="125"/>
      <c r="C178" s="125"/>
      <c r="E178" s="50">
        <f>GETPIVOTDATA("Сумма по полю 11",$D$11)</f>
        <v>223363.40000000002</v>
      </c>
      <c r="F178" s="50">
        <f>GETPIVOTDATA("Сумма по полю 12",$D$11)</f>
        <v>0</v>
      </c>
      <c r="G178" s="50">
        <f>GETPIVOTDATA("Сумма по полю 13",$D$11)</f>
        <v>219101.40000000002</v>
      </c>
      <c r="H178" s="50">
        <f>GETPIVOTDATA("Сумма по полю 14",$D$11)</f>
        <v>4262</v>
      </c>
      <c r="I178" s="50">
        <f>GETPIVOTDATA("Сумма по полю 15",$D$11)</f>
        <v>0</v>
      </c>
      <c r="J178" s="50">
        <f>GETPIVOTDATA("Сумма по полю 16",$D$11)</f>
        <v>0</v>
      </c>
      <c r="K178" s="50">
        <f>GETPIVOTDATA("Сумма по полю 17",$D$11)</f>
        <v>0</v>
      </c>
      <c r="L178" s="50">
        <f>GETPIVOTDATA("Сумма по полю 18",$D$11)</f>
        <v>0</v>
      </c>
      <c r="M178" s="50">
        <f>GETPIVOTDATA("Сумма по полю 19",$D$11)</f>
        <v>0</v>
      </c>
      <c r="N178" s="50">
        <f>GETPIVOTDATA("Сумма по полю 20",$D$11)</f>
        <v>0</v>
      </c>
      <c r="O178" s="50">
        <f>GETPIVOTDATA("Сумма по полю 21",$D$11)</f>
        <v>0</v>
      </c>
      <c r="P178" s="50">
        <f>GETPIVOTDATA("Сумма по полю 22",$D$11)</f>
        <v>0</v>
      </c>
      <c r="Q178" s="50">
        <f>GETPIVOTDATA("Сумма по полю 23",$D$11)</f>
        <v>0</v>
      </c>
      <c r="R178" s="50">
        <f>GETPIVOTDATA("Сумма по полю 24",$D$11)</f>
        <v>0</v>
      </c>
      <c r="S178" s="50">
        <f>GETPIVOTDATA("Сумма по полю 25",$D$11)</f>
        <v>0</v>
      </c>
    </row>
    <row r="179" spans="1:19" hidden="1" x14ac:dyDescent="0.25">
      <c r="A179" s="98" t="s">
        <v>17</v>
      </c>
      <c r="B179" s="107" t="s">
        <v>321</v>
      </c>
      <c r="D179" s="98" t="s">
        <v>17</v>
      </c>
      <c r="E179" s="99" t="s">
        <v>321</v>
      </c>
    </row>
    <row r="180" spans="1:19" hidden="1" x14ac:dyDescent="0.25"/>
    <row r="181" spans="1:19" hidden="1" x14ac:dyDescent="0.25">
      <c r="A181" s="106" t="s">
        <v>285</v>
      </c>
      <c r="D181" s="97" t="s">
        <v>285</v>
      </c>
      <c r="E181" s="48" t="s">
        <v>292</v>
      </c>
      <c r="F181" s="104" t="s">
        <v>293</v>
      </c>
      <c r="G181" s="104" t="s">
        <v>294</v>
      </c>
      <c r="H181" s="104" t="s">
        <v>295</v>
      </c>
      <c r="I181" s="104" t="s">
        <v>296</v>
      </c>
      <c r="J181" s="104" t="s">
        <v>297</v>
      </c>
      <c r="K181" s="104" t="s">
        <v>298</v>
      </c>
      <c r="L181" s="104" t="s">
        <v>299</v>
      </c>
      <c r="M181" s="104" t="s">
        <v>300</v>
      </c>
      <c r="N181" s="104" t="s">
        <v>301</v>
      </c>
      <c r="O181" s="104" t="s">
        <v>302</v>
      </c>
      <c r="P181" s="104" t="s">
        <v>303</v>
      </c>
      <c r="Q181" s="104" t="s">
        <v>304</v>
      </c>
      <c r="R181" s="104" t="s">
        <v>305</v>
      </c>
      <c r="S181" s="104" t="s">
        <v>306</v>
      </c>
    </row>
    <row r="182" spans="1:19" ht="40.5" customHeight="1" x14ac:dyDescent="0.25">
      <c r="A182" s="62" t="s">
        <v>275</v>
      </c>
      <c r="B182" s="46" t="str">
        <f>IFERROR(INDEX('Ввод информации'!$F$8:$F$198,MATCH(#REF!,'Ввод информации'!$E$8:$E$198,0)),"")</f>
        <v/>
      </c>
      <c r="C182" s="46" t="str">
        <f>IFERROR(INDEX('Ввод информации'!$G$8:$G$198,MATCH(#REF!,'Ввод информации'!$E$8:$E$198,0)),"")</f>
        <v/>
      </c>
      <c r="D182" s="44" t="s">
        <v>275</v>
      </c>
      <c r="E182" s="49">
        <v>259210.7</v>
      </c>
      <c r="F182" s="105">
        <v>0</v>
      </c>
      <c r="G182" s="105">
        <v>259210.7</v>
      </c>
      <c r="H182" s="105">
        <v>0</v>
      </c>
      <c r="I182" s="105">
        <v>0</v>
      </c>
      <c r="J182" s="105">
        <v>95000</v>
      </c>
      <c r="K182" s="105">
        <v>0</v>
      </c>
      <c r="L182" s="105">
        <v>95000</v>
      </c>
      <c r="M182" s="105">
        <v>0</v>
      </c>
      <c r="N182" s="105">
        <v>0</v>
      </c>
      <c r="O182" s="105">
        <v>0</v>
      </c>
      <c r="P182" s="105">
        <v>0</v>
      </c>
      <c r="Q182" s="105">
        <v>0</v>
      </c>
      <c r="R182" s="105">
        <v>0</v>
      </c>
      <c r="S182" s="105">
        <v>0</v>
      </c>
    </row>
    <row r="183" spans="1:19" x14ac:dyDescent="0.25">
      <c r="A183" s="63" t="s">
        <v>15</v>
      </c>
      <c r="B183" s="46" t="str">
        <f>IFERROR(INDEX('Ввод информации'!$F$8:$F$198,MATCH(#REF!,'Ввод информации'!$E$8:$E$198,0)),"")</f>
        <v/>
      </c>
      <c r="C183" s="46" t="str">
        <f>IFERROR(INDEX('Ввод информации'!$G$8:$G$198,MATCH(#REF!,'Ввод информации'!$E$8:$E$198,0)),"")</f>
        <v/>
      </c>
      <c r="D183" s="57" t="s">
        <v>15</v>
      </c>
      <c r="E183" s="49">
        <v>259210.7</v>
      </c>
      <c r="F183" s="105">
        <v>0</v>
      </c>
      <c r="G183" s="105">
        <v>259210.7</v>
      </c>
      <c r="H183" s="105">
        <v>0</v>
      </c>
      <c r="I183" s="105">
        <v>0</v>
      </c>
      <c r="J183" s="105">
        <v>95000</v>
      </c>
      <c r="K183" s="105">
        <v>0</v>
      </c>
      <c r="L183" s="105">
        <v>95000</v>
      </c>
      <c r="M183" s="105">
        <v>0</v>
      </c>
      <c r="N183" s="105">
        <v>0</v>
      </c>
      <c r="O183" s="105">
        <v>0</v>
      </c>
      <c r="P183" s="105">
        <v>0</v>
      </c>
      <c r="Q183" s="105">
        <v>0</v>
      </c>
      <c r="R183" s="105">
        <v>0</v>
      </c>
      <c r="S183" s="105">
        <v>0</v>
      </c>
    </row>
    <row r="184" spans="1:19" ht="36" customHeight="1" x14ac:dyDescent="0.25">
      <c r="A184" s="58" t="s">
        <v>30</v>
      </c>
      <c r="B184" s="46" t="s">
        <v>393</v>
      </c>
      <c r="C184" s="46" t="s">
        <v>409</v>
      </c>
      <c r="D184" s="58" t="s">
        <v>30</v>
      </c>
      <c r="E184" s="49">
        <v>259210.7</v>
      </c>
      <c r="F184" s="105">
        <v>0</v>
      </c>
      <c r="G184" s="105">
        <v>259210.7</v>
      </c>
      <c r="H184" s="105">
        <v>0</v>
      </c>
      <c r="I184" s="105">
        <v>0</v>
      </c>
      <c r="J184" s="105">
        <v>95000</v>
      </c>
      <c r="K184" s="105">
        <v>0</v>
      </c>
      <c r="L184" s="105">
        <v>95000</v>
      </c>
      <c r="M184" s="105">
        <v>0</v>
      </c>
      <c r="N184" s="105">
        <v>0</v>
      </c>
      <c r="O184" s="105">
        <v>0</v>
      </c>
      <c r="P184" s="105">
        <v>0</v>
      </c>
      <c r="Q184" s="105">
        <v>0</v>
      </c>
      <c r="R184" s="105">
        <v>0</v>
      </c>
      <c r="S184" s="105">
        <v>0</v>
      </c>
    </row>
    <row r="185" spans="1:19" ht="36" customHeight="1" x14ac:dyDescent="0.25">
      <c r="A185" s="62" t="s">
        <v>405</v>
      </c>
      <c r="B185" s="46" t="s">
        <v>451</v>
      </c>
      <c r="C185" s="46" t="s">
        <v>451</v>
      </c>
      <c r="D185" s="44" t="s">
        <v>405</v>
      </c>
      <c r="E185" s="49">
        <v>0</v>
      </c>
      <c r="F185" s="105">
        <v>0</v>
      </c>
      <c r="G185" s="105">
        <v>0</v>
      </c>
      <c r="H185" s="105">
        <v>0</v>
      </c>
      <c r="I185" s="105">
        <v>0</v>
      </c>
      <c r="J185" s="105">
        <v>37673.699999999997</v>
      </c>
      <c r="K185" s="105">
        <v>0</v>
      </c>
      <c r="L185" s="105">
        <v>35036.5</v>
      </c>
      <c r="M185" s="105">
        <v>2637.2</v>
      </c>
      <c r="N185" s="105">
        <v>0</v>
      </c>
      <c r="O185" s="105">
        <v>0</v>
      </c>
      <c r="P185" s="105">
        <v>0</v>
      </c>
      <c r="Q185" s="105">
        <v>0</v>
      </c>
      <c r="R185" s="105">
        <v>0</v>
      </c>
      <c r="S185" s="105">
        <v>0</v>
      </c>
    </row>
    <row r="186" spans="1:19" x14ac:dyDescent="0.25">
      <c r="A186" s="63" t="s">
        <v>15</v>
      </c>
      <c r="B186" s="46" t="s">
        <v>451</v>
      </c>
      <c r="C186" s="46" t="s">
        <v>451</v>
      </c>
      <c r="D186" s="57" t="s">
        <v>15</v>
      </c>
      <c r="E186" s="49">
        <v>0</v>
      </c>
      <c r="F186" s="105">
        <v>0</v>
      </c>
      <c r="G186" s="105">
        <v>0</v>
      </c>
      <c r="H186" s="105">
        <v>0</v>
      </c>
      <c r="I186" s="105">
        <v>0</v>
      </c>
      <c r="J186" s="105">
        <v>37673.699999999997</v>
      </c>
      <c r="K186" s="105">
        <v>0</v>
      </c>
      <c r="L186" s="105">
        <v>35036.5</v>
      </c>
      <c r="M186" s="105">
        <v>2637.2</v>
      </c>
      <c r="N186" s="105">
        <v>0</v>
      </c>
      <c r="O186" s="105">
        <v>0</v>
      </c>
      <c r="P186" s="105">
        <v>0</v>
      </c>
      <c r="Q186" s="105">
        <v>0</v>
      </c>
      <c r="R186" s="105">
        <v>0</v>
      </c>
      <c r="S186" s="105">
        <v>0</v>
      </c>
    </row>
    <row r="187" spans="1:19" ht="45" x14ac:dyDescent="0.25">
      <c r="A187" s="58" t="s">
        <v>125</v>
      </c>
      <c r="B187" s="46" t="s">
        <v>126</v>
      </c>
      <c r="C187" s="46" t="s">
        <v>424</v>
      </c>
      <c r="D187" s="58" t="s">
        <v>125</v>
      </c>
      <c r="E187" s="49">
        <v>0</v>
      </c>
      <c r="F187" s="105">
        <v>0</v>
      </c>
      <c r="G187" s="105">
        <v>0</v>
      </c>
      <c r="H187" s="105">
        <v>0</v>
      </c>
      <c r="I187" s="105">
        <v>0</v>
      </c>
      <c r="J187" s="105">
        <v>37673.699999999997</v>
      </c>
      <c r="K187" s="105">
        <v>0</v>
      </c>
      <c r="L187" s="105">
        <v>35036.5</v>
      </c>
      <c r="M187" s="105">
        <v>2637.2</v>
      </c>
      <c r="N187" s="105">
        <v>0</v>
      </c>
      <c r="O187" s="105">
        <v>0</v>
      </c>
      <c r="P187" s="105">
        <v>0</v>
      </c>
      <c r="Q187" s="105">
        <v>0</v>
      </c>
      <c r="R187" s="105">
        <v>0</v>
      </c>
      <c r="S187" s="105">
        <v>0</v>
      </c>
    </row>
    <row r="188" spans="1:19" x14ac:dyDescent="0.25">
      <c r="A188" s="100" t="s">
        <v>286</v>
      </c>
      <c r="B188" s="46" t="str">
        <f>IFERROR(INDEX('Ввод информации'!$F$8:$F$198,MATCH(#REF!,'Ввод информации'!$E$8:$E$198,0)),"")</f>
        <v/>
      </c>
      <c r="C188" s="46" t="str">
        <f>IFERROR(INDEX('Ввод информации'!$G$8:$G$198,MATCH(#REF!,'Ввод информации'!$E$8:$E$198,0)),"")</f>
        <v/>
      </c>
      <c r="D188" s="100" t="s">
        <v>286</v>
      </c>
      <c r="E188" s="49">
        <v>259210.7</v>
      </c>
      <c r="F188" s="105">
        <v>0</v>
      </c>
      <c r="G188" s="105">
        <v>259210.7</v>
      </c>
      <c r="H188" s="105">
        <v>0</v>
      </c>
      <c r="I188" s="105">
        <v>0</v>
      </c>
      <c r="J188" s="105">
        <v>132673.70000000001</v>
      </c>
      <c r="K188" s="105">
        <v>0</v>
      </c>
      <c r="L188" s="105">
        <v>130036.5</v>
      </c>
      <c r="M188" s="105">
        <v>2637.2</v>
      </c>
      <c r="N188" s="105">
        <v>0</v>
      </c>
      <c r="O188" s="105">
        <v>0</v>
      </c>
      <c r="P188" s="105">
        <v>0</v>
      </c>
      <c r="Q188" s="105">
        <v>0</v>
      </c>
      <c r="R188" s="105">
        <v>0</v>
      </c>
      <c r="S188" s="105">
        <v>0</v>
      </c>
    </row>
    <row r="189" spans="1:19" ht="20.25" x14ac:dyDescent="0.25">
      <c r="A189" s="128" t="s">
        <v>453</v>
      </c>
      <c r="B189" s="129" t="str">
        <f>IFERROR(INDEX('Ввод информации'!$F$8:$F$198,MATCH(ИТОГО!A189,'Ввод информации'!$E$8:$E$198,0)),"")</f>
        <v/>
      </c>
      <c r="C189" s="129" t="str">
        <f>IFERROR(INDEX('Ввод информации'!$G$8:$G$198,MATCH(ИТОГО!A189,'Ввод информации'!$E$8:$E$198,0)),"")</f>
        <v/>
      </c>
      <c r="D189" s="129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29"/>
      <c r="S189" s="130"/>
    </row>
    <row r="190" spans="1:19" ht="9.75" customHeight="1" x14ac:dyDescent="0.25">
      <c r="A190" s="121" t="s">
        <v>288</v>
      </c>
      <c r="B190" s="121" t="s">
        <v>289</v>
      </c>
      <c r="C190" s="121" t="s">
        <v>290</v>
      </c>
      <c r="E190" s="122" t="s">
        <v>311</v>
      </c>
      <c r="F190" s="122"/>
      <c r="G190" s="122"/>
      <c r="H190" s="122"/>
      <c r="I190" s="122"/>
      <c r="J190" s="122"/>
      <c r="K190" s="122"/>
      <c r="L190" s="122"/>
      <c r="M190" s="122"/>
      <c r="N190" s="122"/>
      <c r="O190" s="122"/>
      <c r="P190" s="122"/>
      <c r="Q190" s="122"/>
      <c r="R190" s="122"/>
      <c r="S190" s="122"/>
    </row>
    <row r="191" spans="1:19" ht="10.5" customHeight="1" x14ac:dyDescent="0.25">
      <c r="A191" s="121"/>
      <c r="B191" s="121"/>
      <c r="C191" s="121"/>
      <c r="E191" s="122"/>
      <c r="F191" s="122"/>
      <c r="G191" s="122"/>
      <c r="H191" s="122"/>
      <c r="I191" s="122"/>
      <c r="J191" s="122"/>
      <c r="K191" s="122"/>
      <c r="L191" s="122"/>
      <c r="M191" s="122"/>
      <c r="N191" s="122"/>
      <c r="O191" s="122"/>
      <c r="P191" s="122"/>
      <c r="Q191" s="122"/>
      <c r="R191" s="122"/>
      <c r="S191" s="122"/>
    </row>
    <row r="192" spans="1:19" x14ac:dyDescent="0.25">
      <c r="A192" s="121"/>
      <c r="B192" s="121"/>
      <c r="C192" s="121"/>
      <c r="E192" s="123" t="s">
        <v>307</v>
      </c>
      <c r="F192" s="124"/>
      <c r="G192" s="124"/>
      <c r="H192" s="124"/>
      <c r="I192" s="124"/>
      <c r="J192" s="123" t="s">
        <v>309</v>
      </c>
      <c r="K192" s="124"/>
      <c r="L192" s="124"/>
      <c r="M192" s="124"/>
      <c r="N192" s="124"/>
      <c r="O192" s="123" t="s">
        <v>310</v>
      </c>
      <c r="P192" s="124"/>
      <c r="Q192" s="124"/>
      <c r="R192" s="124"/>
      <c r="S192" s="124"/>
    </row>
    <row r="193" spans="1:19" x14ac:dyDescent="0.25">
      <c r="A193" s="121"/>
      <c r="B193" s="121"/>
      <c r="C193" s="121"/>
      <c r="E193" s="123" t="s">
        <v>308</v>
      </c>
      <c r="F193" s="123" t="s">
        <v>13</v>
      </c>
      <c r="G193" s="123" t="s">
        <v>11</v>
      </c>
      <c r="H193" s="123" t="s">
        <v>12</v>
      </c>
      <c r="I193" s="123" t="s">
        <v>14</v>
      </c>
      <c r="J193" s="123" t="s">
        <v>308</v>
      </c>
      <c r="K193" s="123" t="s">
        <v>13</v>
      </c>
      <c r="L193" s="123" t="s">
        <v>11</v>
      </c>
      <c r="M193" s="123" t="s">
        <v>12</v>
      </c>
      <c r="N193" s="123" t="s">
        <v>14</v>
      </c>
      <c r="O193" s="123" t="s">
        <v>308</v>
      </c>
      <c r="P193" s="123" t="s">
        <v>13</v>
      </c>
      <c r="Q193" s="123" t="s">
        <v>11</v>
      </c>
      <c r="R193" s="123" t="s">
        <v>12</v>
      </c>
      <c r="S193" s="123" t="s">
        <v>14</v>
      </c>
    </row>
    <row r="194" spans="1:19" x14ac:dyDescent="0.25">
      <c r="A194" s="121"/>
      <c r="B194" s="121"/>
      <c r="C194" s="121"/>
      <c r="E194" s="123"/>
      <c r="F194" s="123"/>
      <c r="G194" s="123"/>
      <c r="H194" s="123"/>
      <c r="I194" s="123"/>
      <c r="J194" s="123"/>
      <c r="K194" s="123"/>
      <c r="L194" s="123"/>
      <c r="M194" s="123"/>
      <c r="N194" s="123"/>
      <c r="O194" s="123"/>
      <c r="P194" s="123"/>
      <c r="Q194" s="123"/>
      <c r="R194" s="123"/>
      <c r="S194" s="123"/>
    </row>
    <row r="195" spans="1:19" hidden="1" x14ac:dyDescent="0.25">
      <c r="A195" s="125" t="s">
        <v>291</v>
      </c>
      <c r="B195" s="125"/>
      <c r="C195" s="125"/>
      <c r="E195" s="50">
        <f>GETPIVOTDATA("Сумма по полю 11",$D$11)</f>
        <v>223363.40000000002</v>
      </c>
      <c r="F195" s="50">
        <f>GETPIVOTDATA("Сумма по полю 12",$D$11)</f>
        <v>0</v>
      </c>
      <c r="G195" s="50">
        <f>GETPIVOTDATA("Сумма по полю 13",$D$11)</f>
        <v>219101.40000000002</v>
      </c>
      <c r="H195" s="50">
        <f>GETPIVOTDATA("Сумма по полю 14",$D$11)</f>
        <v>4262</v>
      </c>
      <c r="I195" s="50">
        <f>GETPIVOTDATA("Сумма по полю 15",$D$11)</f>
        <v>0</v>
      </c>
      <c r="J195" s="50">
        <f>GETPIVOTDATA("Сумма по полю 16",$D$11)</f>
        <v>0</v>
      </c>
      <c r="K195" s="50">
        <f>GETPIVOTDATA("Сумма по полю 17",$D$11)</f>
        <v>0</v>
      </c>
      <c r="L195" s="50">
        <f>GETPIVOTDATA("Сумма по полю 18",$D$11)</f>
        <v>0</v>
      </c>
      <c r="M195" s="50">
        <f>GETPIVOTDATA("Сумма по полю 19",$D$11)</f>
        <v>0</v>
      </c>
      <c r="N195" s="50">
        <f>GETPIVOTDATA("Сумма по полю 20",$D$11)</f>
        <v>0</v>
      </c>
      <c r="O195" s="50">
        <f>GETPIVOTDATA("Сумма по полю 21",$D$11)</f>
        <v>0</v>
      </c>
      <c r="P195" s="50">
        <f>GETPIVOTDATA("Сумма по полю 22",$D$11)</f>
        <v>0</v>
      </c>
      <c r="Q195" s="50">
        <f>GETPIVOTDATA("Сумма по полю 23",$D$11)</f>
        <v>0</v>
      </c>
      <c r="R195" s="50">
        <f>GETPIVOTDATA("Сумма по полю 24",$D$11)</f>
        <v>0</v>
      </c>
      <c r="S195" s="50">
        <f>GETPIVOTDATA("Сумма по полю 25",$D$11)</f>
        <v>0</v>
      </c>
    </row>
    <row r="196" spans="1:19" hidden="1" x14ac:dyDescent="0.25">
      <c r="A196" s="98" t="s">
        <v>17</v>
      </c>
      <c r="B196" s="107" t="s">
        <v>313</v>
      </c>
      <c r="D196" s="98" t="s">
        <v>17</v>
      </c>
      <c r="E196" s="99" t="s">
        <v>313</v>
      </c>
    </row>
    <row r="197" spans="1:19" hidden="1" x14ac:dyDescent="0.25"/>
    <row r="198" spans="1:19" hidden="1" x14ac:dyDescent="0.25">
      <c r="A198" s="106" t="s">
        <v>285</v>
      </c>
      <c r="D198" s="97" t="s">
        <v>285</v>
      </c>
      <c r="E198" s="48" t="s">
        <v>292</v>
      </c>
      <c r="F198" s="104" t="s">
        <v>293</v>
      </c>
      <c r="G198" s="104" t="s">
        <v>294</v>
      </c>
      <c r="H198" s="104" t="s">
        <v>295</v>
      </c>
      <c r="I198" s="104" t="s">
        <v>296</v>
      </c>
      <c r="J198" s="104" t="s">
        <v>297</v>
      </c>
      <c r="K198" s="104" t="s">
        <v>298</v>
      </c>
      <c r="L198" s="104" t="s">
        <v>299</v>
      </c>
      <c r="M198" s="104" t="s">
        <v>300</v>
      </c>
      <c r="N198" s="104" t="s">
        <v>301</v>
      </c>
      <c r="O198" s="104" t="s">
        <v>302</v>
      </c>
      <c r="P198" s="104" t="s">
        <v>303</v>
      </c>
      <c r="Q198" s="104" t="s">
        <v>304</v>
      </c>
      <c r="R198" s="104" t="s">
        <v>305</v>
      </c>
      <c r="S198" s="104" t="s">
        <v>306</v>
      </c>
    </row>
    <row r="199" spans="1:19" ht="51.75" customHeight="1" x14ac:dyDescent="0.25">
      <c r="A199" s="62" t="s">
        <v>172</v>
      </c>
      <c r="B199" s="46" t="str">
        <f>IFERROR(INDEX('Ввод информации'!$F$8:$F$198,MATCH(#REF!,'Ввод информации'!$E$8:$E$198,0)),"")</f>
        <v/>
      </c>
      <c r="C199" s="46" t="str">
        <f>IFERROR(INDEX('Ввод информации'!$G$8:$G$198,MATCH(#REF!,'Ввод информации'!$E$8:$E$198,0)),"")</f>
        <v/>
      </c>
      <c r="D199" s="44" t="s">
        <v>172</v>
      </c>
      <c r="E199" s="49">
        <v>295896.90000000002</v>
      </c>
      <c r="F199" s="105">
        <v>0</v>
      </c>
      <c r="G199" s="105">
        <v>226237.2</v>
      </c>
      <c r="H199" s="105">
        <v>69659.700000000012</v>
      </c>
      <c r="I199" s="105">
        <v>0</v>
      </c>
      <c r="J199" s="105">
        <v>483655.30000000005</v>
      </c>
      <c r="K199" s="105">
        <v>0</v>
      </c>
      <c r="L199" s="105">
        <v>400162.7</v>
      </c>
      <c r="M199" s="105">
        <v>83492.600000000006</v>
      </c>
      <c r="N199" s="105">
        <v>0</v>
      </c>
      <c r="O199" s="105">
        <v>132777.79999999999</v>
      </c>
      <c r="P199" s="105">
        <v>0</v>
      </c>
      <c r="Q199" s="105">
        <v>0</v>
      </c>
      <c r="R199" s="105">
        <v>132777.79999999999</v>
      </c>
      <c r="S199" s="105">
        <v>0</v>
      </c>
    </row>
    <row r="200" spans="1:19" x14ac:dyDescent="0.25">
      <c r="A200" s="63" t="s">
        <v>15</v>
      </c>
      <c r="B200" s="46" t="str">
        <f>IFERROR(INDEX('Ввод информации'!$F$8:$F$198,MATCH(#REF!,'Ввод информации'!$E$8:$E$198,0)),"")</f>
        <v/>
      </c>
      <c r="C200" s="46" t="str">
        <f>IFERROR(INDEX('Ввод информации'!$G$8:$G$198,MATCH(#REF!,'Ввод информации'!$E$8:$E$198,0)),"")</f>
        <v/>
      </c>
      <c r="D200" s="57" t="s">
        <v>15</v>
      </c>
      <c r="E200" s="49">
        <v>295896.90000000002</v>
      </c>
      <c r="F200" s="105">
        <v>0</v>
      </c>
      <c r="G200" s="105">
        <v>226237.2</v>
      </c>
      <c r="H200" s="105">
        <v>69659.700000000012</v>
      </c>
      <c r="I200" s="105">
        <v>0</v>
      </c>
      <c r="J200" s="105">
        <v>483655.30000000005</v>
      </c>
      <c r="K200" s="105">
        <v>0</v>
      </c>
      <c r="L200" s="105">
        <v>400162.7</v>
      </c>
      <c r="M200" s="105">
        <v>83492.600000000006</v>
      </c>
      <c r="N200" s="105">
        <v>0</v>
      </c>
      <c r="O200" s="105">
        <v>132777.79999999999</v>
      </c>
      <c r="P200" s="105">
        <v>0</v>
      </c>
      <c r="Q200" s="105">
        <v>0</v>
      </c>
      <c r="R200" s="105">
        <v>132777.79999999999</v>
      </c>
      <c r="S200" s="105">
        <v>0</v>
      </c>
    </row>
    <row r="201" spans="1:19" ht="30" x14ac:dyDescent="0.25">
      <c r="A201" s="58" t="s">
        <v>176</v>
      </c>
      <c r="B201" s="46" t="s">
        <v>188</v>
      </c>
      <c r="C201" s="46" t="s">
        <v>354</v>
      </c>
      <c r="D201" s="58" t="s">
        <v>176</v>
      </c>
      <c r="E201" s="49">
        <v>238144.40000000002</v>
      </c>
      <c r="F201" s="105">
        <v>0</v>
      </c>
      <c r="G201" s="105">
        <v>171372.30000000002</v>
      </c>
      <c r="H201" s="105">
        <v>66772.100000000006</v>
      </c>
      <c r="I201" s="105">
        <v>0</v>
      </c>
      <c r="J201" s="105">
        <v>421223.9</v>
      </c>
      <c r="K201" s="105">
        <v>0</v>
      </c>
      <c r="L201" s="105">
        <v>340852.9</v>
      </c>
      <c r="M201" s="105">
        <v>80371</v>
      </c>
      <c r="N201" s="105">
        <v>0</v>
      </c>
      <c r="O201" s="105">
        <v>132777.79999999999</v>
      </c>
      <c r="P201" s="105">
        <v>0</v>
      </c>
      <c r="Q201" s="105">
        <v>0</v>
      </c>
      <c r="R201" s="105">
        <v>132777.79999999999</v>
      </c>
      <c r="S201" s="105">
        <v>0</v>
      </c>
    </row>
    <row r="202" spans="1:19" ht="45" x14ac:dyDescent="0.25">
      <c r="A202" s="45" t="s">
        <v>175</v>
      </c>
      <c r="B202" s="46" t="s">
        <v>187</v>
      </c>
      <c r="C202" s="46" t="s">
        <v>353</v>
      </c>
      <c r="D202" s="45" t="s">
        <v>175</v>
      </c>
      <c r="E202" s="49">
        <v>57752.5</v>
      </c>
      <c r="F202" s="105">
        <v>0</v>
      </c>
      <c r="G202" s="105">
        <v>54864.9</v>
      </c>
      <c r="H202" s="105">
        <v>2887.6</v>
      </c>
      <c r="I202" s="105">
        <v>0</v>
      </c>
      <c r="J202" s="105">
        <v>62431.4</v>
      </c>
      <c r="K202" s="105">
        <v>0</v>
      </c>
      <c r="L202" s="105">
        <v>59309.8</v>
      </c>
      <c r="M202" s="105">
        <v>3121.6</v>
      </c>
      <c r="N202" s="105">
        <v>0</v>
      </c>
      <c r="O202" s="105">
        <v>0</v>
      </c>
      <c r="P202" s="105">
        <v>0</v>
      </c>
      <c r="Q202" s="105">
        <v>0</v>
      </c>
      <c r="R202" s="105">
        <v>0</v>
      </c>
      <c r="S202" s="105">
        <v>0</v>
      </c>
    </row>
    <row r="203" spans="1:19" x14ac:dyDescent="0.25">
      <c r="A203" s="100" t="s">
        <v>286</v>
      </c>
      <c r="B203" s="46" t="str">
        <f>IFERROR(INDEX('Ввод информации'!$F$8:$F$198,MATCH(#REF!,'Ввод информации'!$E$8:$E$198,0)),"")</f>
        <v/>
      </c>
      <c r="C203" s="46" t="str">
        <f>IFERROR(INDEX('Ввод информации'!$G$8:$G$198,MATCH(#REF!,'Ввод информации'!$E$8:$E$198,0)),"")</f>
        <v/>
      </c>
      <c r="D203" s="100" t="s">
        <v>286</v>
      </c>
      <c r="E203" s="49">
        <v>295896.90000000002</v>
      </c>
      <c r="F203" s="105">
        <v>0</v>
      </c>
      <c r="G203" s="105">
        <v>226237.2</v>
      </c>
      <c r="H203" s="105">
        <v>69659.700000000012</v>
      </c>
      <c r="I203" s="105">
        <v>0</v>
      </c>
      <c r="J203" s="105">
        <v>483655.30000000005</v>
      </c>
      <c r="K203" s="105">
        <v>0</v>
      </c>
      <c r="L203" s="105">
        <v>400162.7</v>
      </c>
      <c r="M203" s="105">
        <v>83492.600000000006</v>
      </c>
      <c r="N203" s="105">
        <v>0</v>
      </c>
      <c r="O203" s="105">
        <v>132777.79999999999</v>
      </c>
      <c r="P203" s="105">
        <v>0</v>
      </c>
      <c r="Q203" s="105">
        <v>0</v>
      </c>
      <c r="R203" s="105">
        <v>132777.79999999999</v>
      </c>
      <c r="S203" s="105">
        <v>0</v>
      </c>
    </row>
    <row r="204" spans="1:19" ht="20.25" x14ac:dyDescent="0.25">
      <c r="A204" s="128" t="s">
        <v>454</v>
      </c>
      <c r="B204" s="129"/>
      <c r="C204" s="129"/>
      <c r="D204" s="129"/>
      <c r="E204" s="129"/>
      <c r="F204" s="129"/>
      <c r="G204" s="129"/>
      <c r="H204" s="129"/>
      <c r="I204" s="129"/>
      <c r="J204" s="129"/>
      <c r="K204" s="129"/>
      <c r="L204" s="129"/>
      <c r="M204" s="129"/>
      <c r="N204" s="129"/>
      <c r="O204" s="129"/>
      <c r="P204" s="129"/>
      <c r="Q204" s="129"/>
      <c r="R204" s="129"/>
      <c r="S204" s="130"/>
    </row>
    <row r="205" spans="1:19" ht="11.25" customHeight="1" x14ac:dyDescent="0.25">
      <c r="A205" s="121" t="s">
        <v>288</v>
      </c>
      <c r="B205" s="121" t="s">
        <v>289</v>
      </c>
      <c r="C205" s="121" t="s">
        <v>290</v>
      </c>
      <c r="E205" s="122" t="s">
        <v>311</v>
      </c>
      <c r="F205" s="122"/>
      <c r="G205" s="122"/>
      <c r="H205" s="122"/>
      <c r="I205" s="122"/>
      <c r="J205" s="122"/>
      <c r="K205" s="122"/>
      <c r="L205" s="122"/>
      <c r="M205" s="122"/>
      <c r="N205" s="122"/>
      <c r="O205" s="122"/>
      <c r="P205" s="122"/>
      <c r="Q205" s="122"/>
      <c r="R205" s="122"/>
      <c r="S205" s="122"/>
    </row>
    <row r="206" spans="1:19" ht="9" customHeight="1" x14ac:dyDescent="0.25">
      <c r="A206" s="121"/>
      <c r="B206" s="121"/>
      <c r="C206" s="121"/>
      <c r="E206" s="122"/>
      <c r="F206" s="122"/>
      <c r="G206" s="122"/>
      <c r="H206" s="122"/>
      <c r="I206" s="122"/>
      <c r="J206" s="122"/>
      <c r="K206" s="122"/>
      <c r="L206" s="122"/>
      <c r="M206" s="122"/>
      <c r="N206" s="122"/>
      <c r="O206" s="122"/>
      <c r="P206" s="122"/>
      <c r="Q206" s="122"/>
      <c r="R206" s="122"/>
      <c r="S206" s="122"/>
    </row>
    <row r="207" spans="1:19" x14ac:dyDescent="0.25">
      <c r="A207" s="121"/>
      <c r="B207" s="121"/>
      <c r="C207" s="121"/>
      <c r="E207" s="123" t="s">
        <v>307</v>
      </c>
      <c r="F207" s="124"/>
      <c r="G207" s="124"/>
      <c r="H207" s="124"/>
      <c r="I207" s="124"/>
      <c r="J207" s="123" t="s">
        <v>309</v>
      </c>
      <c r="K207" s="124"/>
      <c r="L207" s="124"/>
      <c r="M207" s="124"/>
      <c r="N207" s="124"/>
      <c r="O207" s="123" t="s">
        <v>310</v>
      </c>
      <c r="P207" s="124"/>
      <c r="Q207" s="124"/>
      <c r="R207" s="124"/>
      <c r="S207" s="124"/>
    </row>
    <row r="208" spans="1:19" x14ac:dyDescent="0.25">
      <c r="A208" s="121"/>
      <c r="B208" s="121"/>
      <c r="C208" s="121"/>
      <c r="E208" s="123" t="s">
        <v>308</v>
      </c>
      <c r="F208" s="123" t="s">
        <v>13</v>
      </c>
      <c r="G208" s="123" t="s">
        <v>11</v>
      </c>
      <c r="H208" s="123" t="s">
        <v>12</v>
      </c>
      <c r="I208" s="123" t="s">
        <v>14</v>
      </c>
      <c r="J208" s="123" t="s">
        <v>308</v>
      </c>
      <c r="K208" s="123" t="s">
        <v>13</v>
      </c>
      <c r="L208" s="123" t="s">
        <v>11</v>
      </c>
      <c r="M208" s="123" t="s">
        <v>12</v>
      </c>
      <c r="N208" s="123" t="s">
        <v>14</v>
      </c>
      <c r="O208" s="123" t="s">
        <v>308</v>
      </c>
      <c r="P208" s="123" t="s">
        <v>13</v>
      </c>
      <c r="Q208" s="123" t="s">
        <v>11</v>
      </c>
      <c r="R208" s="123" t="s">
        <v>12</v>
      </c>
      <c r="S208" s="123" t="s">
        <v>14</v>
      </c>
    </row>
    <row r="209" spans="1:19" x14ac:dyDescent="0.25">
      <c r="A209" s="121"/>
      <c r="B209" s="121"/>
      <c r="C209" s="121"/>
      <c r="E209" s="123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</row>
    <row r="210" spans="1:19" hidden="1" x14ac:dyDescent="0.25">
      <c r="A210" s="125" t="s">
        <v>291</v>
      </c>
      <c r="B210" s="125"/>
      <c r="C210" s="125"/>
      <c r="E210" s="50">
        <f>GETPIVOTDATA("Сумма по полю 11",$D$11)</f>
        <v>223363.40000000002</v>
      </c>
      <c r="F210" s="50">
        <f>GETPIVOTDATA("Сумма по полю 12",$D$11)</f>
        <v>0</v>
      </c>
      <c r="G210" s="50">
        <f>GETPIVOTDATA("Сумма по полю 13",$D$11)</f>
        <v>219101.40000000002</v>
      </c>
      <c r="H210" s="50">
        <f>GETPIVOTDATA("Сумма по полю 14",$D$11)</f>
        <v>4262</v>
      </c>
      <c r="I210" s="50">
        <f>GETPIVOTDATA("Сумма по полю 15",$D$11)</f>
        <v>0</v>
      </c>
      <c r="J210" s="50">
        <f>GETPIVOTDATA("Сумма по полю 16",$D$11)</f>
        <v>0</v>
      </c>
      <c r="K210" s="50">
        <f>GETPIVOTDATA("Сумма по полю 17",$D$11)</f>
        <v>0</v>
      </c>
      <c r="L210" s="50">
        <f>GETPIVOTDATA("Сумма по полю 18",$D$11)</f>
        <v>0</v>
      </c>
      <c r="M210" s="50">
        <f>GETPIVOTDATA("Сумма по полю 19",$D$11)</f>
        <v>0</v>
      </c>
      <c r="N210" s="50">
        <f>GETPIVOTDATA("Сумма по полю 20",$D$11)</f>
        <v>0</v>
      </c>
      <c r="O210" s="50">
        <f>GETPIVOTDATA("Сумма по полю 21",$D$11)</f>
        <v>0</v>
      </c>
      <c r="P210" s="50">
        <f>GETPIVOTDATA("Сумма по полю 22",$D$11)</f>
        <v>0</v>
      </c>
      <c r="Q210" s="50">
        <f>GETPIVOTDATA("Сумма по полю 23",$D$11)</f>
        <v>0</v>
      </c>
      <c r="R210" s="50">
        <f>GETPIVOTDATA("Сумма по полю 24",$D$11)</f>
        <v>0</v>
      </c>
      <c r="S210" s="50">
        <f>GETPIVOTDATA("Сумма по полю 25",$D$11)</f>
        <v>0</v>
      </c>
    </row>
    <row r="211" spans="1:19" hidden="1" x14ac:dyDescent="0.25">
      <c r="A211" s="98" t="s">
        <v>17</v>
      </c>
      <c r="B211" s="107" t="s">
        <v>314</v>
      </c>
      <c r="D211" s="98" t="s">
        <v>17</v>
      </c>
      <c r="E211" s="99" t="s">
        <v>314</v>
      </c>
    </row>
    <row r="212" spans="1:19" hidden="1" x14ac:dyDescent="0.25"/>
    <row r="213" spans="1:19" hidden="1" x14ac:dyDescent="0.25">
      <c r="A213" s="106" t="s">
        <v>285</v>
      </c>
      <c r="D213" s="97" t="s">
        <v>285</v>
      </c>
      <c r="E213" s="48" t="s">
        <v>292</v>
      </c>
      <c r="F213" s="104" t="s">
        <v>293</v>
      </c>
      <c r="G213" s="104" t="s">
        <v>294</v>
      </c>
      <c r="H213" s="104" t="s">
        <v>295</v>
      </c>
      <c r="I213" s="104" t="s">
        <v>296</v>
      </c>
      <c r="J213" s="104" t="s">
        <v>297</v>
      </c>
      <c r="K213" s="104" t="s">
        <v>298</v>
      </c>
      <c r="L213" s="104" t="s">
        <v>299</v>
      </c>
      <c r="M213" s="104" t="s">
        <v>300</v>
      </c>
      <c r="N213" s="104" t="s">
        <v>301</v>
      </c>
      <c r="O213" s="104" t="s">
        <v>302</v>
      </c>
      <c r="P213" s="104" t="s">
        <v>303</v>
      </c>
      <c r="Q213" s="104" t="s">
        <v>304</v>
      </c>
      <c r="R213" s="104" t="s">
        <v>305</v>
      </c>
      <c r="S213" s="104" t="s">
        <v>306</v>
      </c>
    </row>
    <row r="214" spans="1:19" ht="46.5" customHeight="1" x14ac:dyDescent="0.25">
      <c r="A214" s="62" t="s">
        <v>172</v>
      </c>
      <c r="B214" s="46" t="str">
        <f>IFERROR(INDEX('Ввод информации'!$F$8:$F$198,MATCH(#REF!,'Ввод информации'!$E$8:$E$198,0)),"")</f>
        <v/>
      </c>
      <c r="C214" s="46" t="str">
        <f>IFERROR(INDEX('Ввод информации'!$G$8:$G$198,MATCH(#REF!,'Ввод информации'!$E$8:$E$198,0)),"")</f>
        <v/>
      </c>
      <c r="D214" s="44" t="s">
        <v>172</v>
      </c>
      <c r="E214" s="49">
        <v>17580.5</v>
      </c>
      <c r="F214" s="105">
        <v>0</v>
      </c>
      <c r="G214" s="105">
        <v>16701.400000000001</v>
      </c>
      <c r="H214" s="105">
        <v>879.1</v>
      </c>
      <c r="I214" s="105">
        <v>0</v>
      </c>
      <c r="J214" s="105">
        <v>181521.3</v>
      </c>
      <c r="K214" s="105">
        <v>0</v>
      </c>
      <c r="L214" s="105">
        <v>172445.3</v>
      </c>
      <c r="M214" s="105">
        <v>9076</v>
      </c>
      <c r="N214" s="105">
        <v>0</v>
      </c>
      <c r="O214" s="105">
        <v>236103.2</v>
      </c>
      <c r="P214" s="105">
        <v>0</v>
      </c>
      <c r="Q214" s="105">
        <v>224298</v>
      </c>
      <c r="R214" s="105">
        <v>11805.2</v>
      </c>
      <c r="S214" s="105">
        <v>0</v>
      </c>
    </row>
    <row r="215" spans="1:19" x14ac:dyDescent="0.25">
      <c r="A215" s="63" t="s">
        <v>15</v>
      </c>
      <c r="B215" s="46" t="str">
        <f>IFERROR(INDEX('Ввод информации'!$F$8:$F$198,MATCH(#REF!,'Ввод информации'!$E$8:$E$198,0)),"")</f>
        <v/>
      </c>
      <c r="C215" s="46" t="str">
        <f>IFERROR(INDEX('Ввод информации'!$G$8:$G$198,MATCH(#REF!,'Ввод информации'!$E$8:$E$198,0)),"")</f>
        <v/>
      </c>
      <c r="D215" s="57" t="s">
        <v>15</v>
      </c>
      <c r="E215" s="49">
        <v>17580.5</v>
      </c>
      <c r="F215" s="105">
        <v>0</v>
      </c>
      <c r="G215" s="105">
        <v>16701.400000000001</v>
      </c>
      <c r="H215" s="105">
        <v>879.1</v>
      </c>
      <c r="I215" s="105">
        <v>0</v>
      </c>
      <c r="J215" s="105">
        <v>181521.3</v>
      </c>
      <c r="K215" s="105">
        <v>0</v>
      </c>
      <c r="L215" s="105">
        <v>172445.3</v>
      </c>
      <c r="M215" s="105">
        <v>9076</v>
      </c>
      <c r="N215" s="105">
        <v>0</v>
      </c>
      <c r="O215" s="105">
        <v>236103.2</v>
      </c>
      <c r="P215" s="105">
        <v>0</v>
      </c>
      <c r="Q215" s="105">
        <v>224298</v>
      </c>
      <c r="R215" s="105">
        <v>11805.2</v>
      </c>
      <c r="S215" s="105">
        <v>0</v>
      </c>
    </row>
    <row r="216" spans="1:19" ht="51.75" customHeight="1" x14ac:dyDescent="0.25">
      <c r="A216" s="58" t="s">
        <v>177</v>
      </c>
      <c r="B216" s="46" t="s">
        <v>189</v>
      </c>
      <c r="C216" s="46" t="s">
        <v>355</v>
      </c>
      <c r="D216" s="58" t="s">
        <v>177</v>
      </c>
      <c r="E216" s="49">
        <v>6235.1</v>
      </c>
      <c r="F216" s="105">
        <v>0</v>
      </c>
      <c r="G216" s="105">
        <v>5923.3</v>
      </c>
      <c r="H216" s="105">
        <v>311.8</v>
      </c>
      <c r="I216" s="105">
        <v>0</v>
      </c>
      <c r="J216" s="105">
        <v>47544.5</v>
      </c>
      <c r="K216" s="105">
        <v>0</v>
      </c>
      <c r="L216" s="105">
        <v>45167.3</v>
      </c>
      <c r="M216" s="105">
        <v>2377.1999999999998</v>
      </c>
      <c r="N216" s="105">
        <v>0</v>
      </c>
      <c r="O216" s="105">
        <v>119587.29999999999</v>
      </c>
      <c r="P216" s="105">
        <v>0</v>
      </c>
      <c r="Q216" s="105">
        <v>113607.9</v>
      </c>
      <c r="R216" s="105">
        <v>5979.4</v>
      </c>
      <c r="S216" s="105">
        <v>0</v>
      </c>
    </row>
    <row r="217" spans="1:19" ht="30" x14ac:dyDescent="0.25">
      <c r="A217" s="45" t="s">
        <v>178</v>
      </c>
      <c r="B217" s="46" t="s">
        <v>190</v>
      </c>
      <c r="C217" s="46" t="s">
        <v>349</v>
      </c>
      <c r="D217" s="45" t="s">
        <v>178</v>
      </c>
      <c r="E217" s="49">
        <v>4465.4000000000005</v>
      </c>
      <c r="F217" s="105">
        <v>0</v>
      </c>
      <c r="G217" s="105">
        <v>4242.1000000000004</v>
      </c>
      <c r="H217" s="105">
        <v>223.3</v>
      </c>
      <c r="I217" s="105">
        <v>0</v>
      </c>
      <c r="J217" s="105">
        <v>49950</v>
      </c>
      <c r="K217" s="105">
        <v>0</v>
      </c>
      <c r="L217" s="105">
        <v>47452.5</v>
      </c>
      <c r="M217" s="105">
        <v>2497.5</v>
      </c>
      <c r="N217" s="105">
        <v>0</v>
      </c>
      <c r="O217" s="105">
        <v>0</v>
      </c>
      <c r="P217" s="105">
        <v>0</v>
      </c>
      <c r="Q217" s="105">
        <v>0</v>
      </c>
      <c r="R217" s="105">
        <v>0</v>
      </c>
      <c r="S217" s="105">
        <v>0</v>
      </c>
    </row>
    <row r="218" spans="1:19" ht="60" x14ac:dyDescent="0.25">
      <c r="A218" s="45" t="s">
        <v>179</v>
      </c>
      <c r="B218" s="46" t="s">
        <v>191</v>
      </c>
      <c r="C218" s="46" t="s">
        <v>355</v>
      </c>
      <c r="D218" s="45" t="s">
        <v>179</v>
      </c>
      <c r="E218" s="49">
        <v>6880</v>
      </c>
      <c r="F218" s="105">
        <v>0</v>
      </c>
      <c r="G218" s="105">
        <v>6536</v>
      </c>
      <c r="H218" s="105">
        <v>344</v>
      </c>
      <c r="I218" s="105">
        <v>0</v>
      </c>
      <c r="J218" s="105">
        <v>84026.8</v>
      </c>
      <c r="K218" s="105">
        <v>0</v>
      </c>
      <c r="L218" s="105">
        <v>79825.5</v>
      </c>
      <c r="M218" s="105">
        <v>4201.3</v>
      </c>
      <c r="N218" s="105">
        <v>0</v>
      </c>
      <c r="O218" s="105">
        <v>116515.90000000001</v>
      </c>
      <c r="P218" s="105">
        <v>0</v>
      </c>
      <c r="Q218" s="105">
        <v>110690.1</v>
      </c>
      <c r="R218" s="105">
        <v>5825.8</v>
      </c>
      <c r="S218" s="105">
        <v>0</v>
      </c>
    </row>
    <row r="219" spans="1:19" ht="36" customHeight="1" x14ac:dyDescent="0.25">
      <c r="A219" s="62" t="s">
        <v>275</v>
      </c>
      <c r="B219" s="46" t="s">
        <v>451</v>
      </c>
      <c r="C219" s="46" t="s">
        <v>451</v>
      </c>
      <c r="D219" s="44" t="s">
        <v>275</v>
      </c>
      <c r="E219" s="49">
        <v>369282.30000000005</v>
      </c>
      <c r="F219" s="105">
        <v>0</v>
      </c>
      <c r="G219" s="105">
        <v>332354.09999999998</v>
      </c>
      <c r="H219" s="105">
        <v>36928.199999999997</v>
      </c>
      <c r="I219" s="105">
        <v>0</v>
      </c>
      <c r="J219" s="105">
        <v>406238.3</v>
      </c>
      <c r="K219" s="105">
        <v>0</v>
      </c>
      <c r="L219" s="105">
        <v>365614.5</v>
      </c>
      <c r="M219" s="105">
        <v>40623.800000000003</v>
      </c>
      <c r="N219" s="105">
        <v>0</v>
      </c>
      <c r="O219" s="105">
        <v>248048</v>
      </c>
      <c r="P219" s="105">
        <v>0</v>
      </c>
      <c r="Q219" s="105">
        <v>223243.2</v>
      </c>
      <c r="R219" s="105">
        <v>24804.799999999999</v>
      </c>
      <c r="S219" s="105">
        <v>0</v>
      </c>
    </row>
    <row r="220" spans="1:19" x14ac:dyDescent="0.25">
      <c r="A220" s="63" t="s">
        <v>15</v>
      </c>
      <c r="B220" s="46" t="s">
        <v>451</v>
      </c>
      <c r="C220" s="46" t="s">
        <v>451</v>
      </c>
      <c r="D220" s="57" t="s">
        <v>15</v>
      </c>
      <c r="E220" s="49">
        <v>369282.30000000005</v>
      </c>
      <c r="F220" s="105">
        <v>0</v>
      </c>
      <c r="G220" s="105">
        <v>332354.09999999998</v>
      </c>
      <c r="H220" s="105">
        <v>36928.199999999997</v>
      </c>
      <c r="I220" s="105">
        <v>0</v>
      </c>
      <c r="J220" s="105">
        <v>406238.3</v>
      </c>
      <c r="K220" s="105">
        <v>0</v>
      </c>
      <c r="L220" s="105">
        <v>365614.5</v>
      </c>
      <c r="M220" s="105">
        <v>40623.800000000003</v>
      </c>
      <c r="N220" s="105">
        <v>0</v>
      </c>
      <c r="O220" s="105">
        <v>248048</v>
      </c>
      <c r="P220" s="105">
        <v>0</v>
      </c>
      <c r="Q220" s="105">
        <v>223243.2</v>
      </c>
      <c r="R220" s="105">
        <v>24804.799999999999</v>
      </c>
      <c r="S220" s="105">
        <v>0</v>
      </c>
    </row>
    <row r="221" spans="1:19" ht="19.5" customHeight="1" x14ac:dyDescent="0.25">
      <c r="A221" s="58" t="s">
        <v>36</v>
      </c>
      <c r="B221" s="46" t="s">
        <v>46</v>
      </c>
      <c r="C221" s="46" t="s">
        <v>396</v>
      </c>
      <c r="D221" s="58" t="s">
        <v>36</v>
      </c>
      <c r="E221" s="49">
        <v>229282.30000000002</v>
      </c>
      <c r="F221" s="105">
        <v>0</v>
      </c>
      <c r="G221" s="105">
        <v>206354.1</v>
      </c>
      <c r="H221" s="105">
        <v>22928.2</v>
      </c>
      <c r="I221" s="105">
        <v>0</v>
      </c>
      <c r="J221" s="105">
        <v>406238.3</v>
      </c>
      <c r="K221" s="105">
        <v>0</v>
      </c>
      <c r="L221" s="105">
        <v>365614.5</v>
      </c>
      <c r="M221" s="105">
        <v>40623.800000000003</v>
      </c>
      <c r="N221" s="105">
        <v>0</v>
      </c>
      <c r="O221" s="105">
        <v>248048</v>
      </c>
      <c r="P221" s="105">
        <v>0</v>
      </c>
      <c r="Q221" s="105">
        <v>223243.2</v>
      </c>
      <c r="R221" s="105">
        <v>24804.799999999999</v>
      </c>
      <c r="S221" s="105">
        <v>0</v>
      </c>
    </row>
    <row r="222" spans="1:19" ht="30" x14ac:dyDescent="0.25">
      <c r="A222" s="45" t="s">
        <v>388</v>
      </c>
      <c r="B222" s="46" t="s">
        <v>389</v>
      </c>
      <c r="C222" s="46" t="s">
        <v>390</v>
      </c>
      <c r="D222" s="45" t="s">
        <v>388</v>
      </c>
      <c r="E222" s="49">
        <v>140000</v>
      </c>
      <c r="F222" s="105">
        <v>0</v>
      </c>
      <c r="G222" s="105">
        <v>126000</v>
      </c>
      <c r="H222" s="105">
        <v>14000</v>
      </c>
      <c r="I222" s="105">
        <v>0</v>
      </c>
      <c r="J222" s="105">
        <v>0</v>
      </c>
      <c r="K222" s="105">
        <v>0</v>
      </c>
      <c r="L222" s="105">
        <v>0</v>
      </c>
      <c r="M222" s="105">
        <v>0</v>
      </c>
      <c r="N222" s="105">
        <v>0</v>
      </c>
      <c r="O222" s="105">
        <v>0</v>
      </c>
      <c r="P222" s="105">
        <v>0</v>
      </c>
      <c r="Q222" s="105">
        <v>0</v>
      </c>
      <c r="R222" s="105">
        <v>0</v>
      </c>
      <c r="S222" s="105">
        <v>0</v>
      </c>
    </row>
    <row r="223" spans="1:19" x14ac:dyDescent="0.25">
      <c r="A223" s="100" t="s">
        <v>286</v>
      </c>
      <c r="B223" s="46" t="str">
        <f>IFERROR(INDEX('Ввод информации'!$F$8:$F$198,MATCH(#REF!,'Ввод информации'!$E$8:$E$198,0)),"")</f>
        <v/>
      </c>
      <c r="C223" s="46" t="str">
        <f>IFERROR(INDEX('Ввод информации'!$G$8:$G$198,MATCH(#REF!,'Ввод информации'!$E$8:$E$198,0)),"")</f>
        <v/>
      </c>
      <c r="D223" s="100" t="s">
        <v>286</v>
      </c>
      <c r="E223" s="49">
        <v>386862.80000000005</v>
      </c>
      <c r="F223" s="105">
        <v>0</v>
      </c>
      <c r="G223" s="105">
        <v>349055.5</v>
      </c>
      <c r="H223" s="105">
        <v>37807.300000000003</v>
      </c>
      <c r="I223" s="105">
        <v>0</v>
      </c>
      <c r="J223" s="105">
        <v>587759.6</v>
      </c>
      <c r="K223" s="105">
        <v>0</v>
      </c>
      <c r="L223" s="105">
        <v>538059.80000000005</v>
      </c>
      <c r="M223" s="105">
        <v>49699.8</v>
      </c>
      <c r="N223" s="105">
        <v>0</v>
      </c>
      <c r="O223" s="105">
        <v>484151.2</v>
      </c>
      <c r="P223" s="105">
        <v>0</v>
      </c>
      <c r="Q223" s="105">
        <v>447541.2</v>
      </c>
      <c r="R223" s="105">
        <v>36610</v>
      </c>
      <c r="S223" s="105">
        <v>0</v>
      </c>
    </row>
    <row r="224" spans="1:19" ht="20.25" x14ac:dyDescent="0.25">
      <c r="A224" s="128" t="s">
        <v>455</v>
      </c>
      <c r="B224" s="129"/>
      <c r="C224" s="129"/>
      <c r="D224" s="129"/>
      <c r="E224" s="129"/>
      <c r="F224" s="129"/>
      <c r="G224" s="129"/>
      <c r="H224" s="129"/>
      <c r="I224" s="129"/>
      <c r="J224" s="129"/>
      <c r="K224" s="129"/>
      <c r="L224" s="129"/>
      <c r="M224" s="129"/>
      <c r="N224" s="129"/>
      <c r="O224" s="129"/>
      <c r="P224" s="129"/>
      <c r="Q224" s="129"/>
      <c r="R224" s="129"/>
      <c r="S224" s="130"/>
    </row>
    <row r="225" spans="1:19" ht="12" customHeight="1" x14ac:dyDescent="0.25">
      <c r="A225" s="121" t="s">
        <v>288</v>
      </c>
      <c r="B225" s="121" t="s">
        <v>289</v>
      </c>
      <c r="C225" s="121" t="s">
        <v>290</v>
      </c>
      <c r="E225" s="122" t="s">
        <v>311</v>
      </c>
      <c r="F225" s="122"/>
      <c r="G225" s="122"/>
      <c r="H225" s="122"/>
      <c r="I225" s="122"/>
      <c r="J225" s="122"/>
      <c r="K225" s="122"/>
      <c r="L225" s="122"/>
      <c r="M225" s="122"/>
      <c r="N225" s="122"/>
      <c r="O225" s="122"/>
      <c r="P225" s="122"/>
      <c r="Q225" s="122"/>
      <c r="R225" s="122"/>
      <c r="S225" s="122"/>
    </row>
    <row r="226" spans="1:19" ht="6" customHeight="1" x14ac:dyDescent="0.25">
      <c r="A226" s="121"/>
      <c r="B226" s="121"/>
      <c r="C226" s="121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  <c r="O226" s="122"/>
      <c r="P226" s="122"/>
      <c r="Q226" s="122"/>
      <c r="R226" s="122"/>
      <c r="S226" s="122"/>
    </row>
    <row r="227" spans="1:19" x14ac:dyDescent="0.25">
      <c r="A227" s="121"/>
      <c r="B227" s="121"/>
      <c r="C227" s="121"/>
      <c r="E227" s="123" t="s">
        <v>307</v>
      </c>
      <c r="F227" s="124"/>
      <c r="G227" s="124"/>
      <c r="H227" s="124"/>
      <c r="I227" s="124"/>
      <c r="J227" s="123" t="s">
        <v>309</v>
      </c>
      <c r="K227" s="124"/>
      <c r="L227" s="124"/>
      <c r="M227" s="124"/>
      <c r="N227" s="124"/>
      <c r="O227" s="123" t="s">
        <v>310</v>
      </c>
      <c r="P227" s="124"/>
      <c r="Q227" s="124"/>
      <c r="R227" s="124"/>
      <c r="S227" s="124"/>
    </row>
    <row r="228" spans="1:19" x14ac:dyDescent="0.25">
      <c r="A228" s="121"/>
      <c r="B228" s="121"/>
      <c r="C228" s="121"/>
      <c r="E228" s="123" t="s">
        <v>308</v>
      </c>
      <c r="F228" s="123" t="s">
        <v>13</v>
      </c>
      <c r="G228" s="123" t="s">
        <v>11</v>
      </c>
      <c r="H228" s="123" t="s">
        <v>12</v>
      </c>
      <c r="I228" s="123" t="s">
        <v>14</v>
      </c>
      <c r="J228" s="123" t="s">
        <v>308</v>
      </c>
      <c r="K228" s="123" t="s">
        <v>13</v>
      </c>
      <c r="L228" s="123" t="s">
        <v>11</v>
      </c>
      <c r="M228" s="123" t="s">
        <v>12</v>
      </c>
      <c r="N228" s="123" t="s">
        <v>14</v>
      </c>
      <c r="O228" s="123" t="s">
        <v>308</v>
      </c>
      <c r="P228" s="123" t="s">
        <v>13</v>
      </c>
      <c r="Q228" s="123" t="s">
        <v>11</v>
      </c>
      <c r="R228" s="123" t="s">
        <v>12</v>
      </c>
      <c r="S228" s="123" t="s">
        <v>14</v>
      </c>
    </row>
    <row r="229" spans="1:19" x14ac:dyDescent="0.25">
      <c r="A229" s="121"/>
      <c r="B229" s="121"/>
      <c r="C229" s="121"/>
      <c r="E229" s="123"/>
      <c r="F229" s="123"/>
      <c r="G229" s="123"/>
      <c r="H229" s="123"/>
      <c r="I229" s="123"/>
      <c r="J229" s="123"/>
      <c r="K229" s="123"/>
      <c r="L229" s="123"/>
      <c r="M229" s="123"/>
      <c r="N229" s="123"/>
      <c r="O229" s="123"/>
      <c r="P229" s="123"/>
      <c r="Q229" s="123"/>
      <c r="R229" s="123"/>
      <c r="S229" s="123"/>
    </row>
    <row r="230" spans="1:19" hidden="1" x14ac:dyDescent="0.25">
      <c r="A230" s="125" t="s">
        <v>291</v>
      </c>
      <c r="B230" s="125"/>
      <c r="C230" s="125"/>
      <c r="E230" s="50">
        <f>GETPIVOTDATA("Сумма по полю 11",$D$11)</f>
        <v>223363.40000000002</v>
      </c>
      <c r="F230" s="50">
        <f>GETPIVOTDATA("Сумма по полю 12",$D$11)</f>
        <v>0</v>
      </c>
      <c r="G230" s="50">
        <f>GETPIVOTDATA("Сумма по полю 13",$D$11)</f>
        <v>219101.40000000002</v>
      </c>
      <c r="H230" s="50">
        <f>GETPIVOTDATA("Сумма по полю 14",$D$11)</f>
        <v>4262</v>
      </c>
      <c r="I230" s="50">
        <f>GETPIVOTDATA("Сумма по полю 15",$D$11)</f>
        <v>0</v>
      </c>
      <c r="J230" s="50">
        <f>GETPIVOTDATA("Сумма по полю 16",$D$11)</f>
        <v>0</v>
      </c>
      <c r="K230" s="50">
        <f>GETPIVOTDATA("Сумма по полю 17",$D$11)</f>
        <v>0</v>
      </c>
      <c r="L230" s="50">
        <f>GETPIVOTDATA("Сумма по полю 18",$D$11)</f>
        <v>0</v>
      </c>
      <c r="M230" s="50">
        <f>GETPIVOTDATA("Сумма по полю 19",$D$11)</f>
        <v>0</v>
      </c>
      <c r="N230" s="50">
        <f>GETPIVOTDATA("Сумма по полю 20",$D$11)</f>
        <v>0</v>
      </c>
      <c r="O230" s="50">
        <f>GETPIVOTDATA("Сумма по полю 21",$D$11)</f>
        <v>0</v>
      </c>
      <c r="P230" s="50">
        <f>GETPIVOTDATA("Сумма по полю 22",$D$11)</f>
        <v>0</v>
      </c>
      <c r="Q230" s="50">
        <f>GETPIVOTDATA("Сумма по полю 23",$D$11)</f>
        <v>0</v>
      </c>
      <c r="R230" s="50">
        <f>GETPIVOTDATA("Сумма по полю 24",$D$11)</f>
        <v>0</v>
      </c>
      <c r="S230" s="50">
        <f>GETPIVOTDATA("Сумма по полю 25",$D$11)</f>
        <v>0</v>
      </c>
    </row>
    <row r="231" spans="1:19" hidden="1" x14ac:dyDescent="0.25">
      <c r="A231" s="98" t="s">
        <v>17</v>
      </c>
      <c r="B231" s="107" t="s">
        <v>322</v>
      </c>
      <c r="D231" s="98" t="s">
        <v>17</v>
      </c>
      <c r="E231" s="99" t="s">
        <v>322</v>
      </c>
    </row>
    <row r="232" spans="1:19" hidden="1" x14ac:dyDescent="0.25"/>
    <row r="233" spans="1:19" hidden="1" x14ac:dyDescent="0.25">
      <c r="A233" s="106" t="s">
        <v>285</v>
      </c>
      <c r="D233" s="97" t="s">
        <v>285</v>
      </c>
      <c r="E233" s="48" t="s">
        <v>292</v>
      </c>
      <c r="F233" s="104" t="s">
        <v>293</v>
      </c>
      <c r="G233" s="104" t="s">
        <v>294</v>
      </c>
      <c r="H233" s="104" t="s">
        <v>295</v>
      </c>
      <c r="I233" s="104" t="s">
        <v>296</v>
      </c>
      <c r="J233" s="104" t="s">
        <v>297</v>
      </c>
      <c r="K233" s="104" t="s">
        <v>298</v>
      </c>
      <c r="L233" s="104" t="s">
        <v>299</v>
      </c>
      <c r="M233" s="104" t="s">
        <v>300</v>
      </c>
      <c r="N233" s="104" t="s">
        <v>301</v>
      </c>
      <c r="O233" s="104" t="s">
        <v>302</v>
      </c>
      <c r="P233" s="104" t="s">
        <v>303</v>
      </c>
      <c r="Q233" s="104" t="s">
        <v>304</v>
      </c>
      <c r="R233" s="104" t="s">
        <v>305</v>
      </c>
      <c r="S233" s="104" t="s">
        <v>306</v>
      </c>
    </row>
    <row r="234" spans="1:19" ht="33.75" customHeight="1" x14ac:dyDescent="0.25">
      <c r="A234" s="62" t="s">
        <v>275</v>
      </c>
      <c r="B234" s="46" t="str">
        <f>IFERROR(INDEX('Ввод информации'!$F$8:$F$198,MATCH(#REF!,'Ввод информации'!$E$8:$E$198,0)),"")</f>
        <v/>
      </c>
      <c r="C234" s="46" t="str">
        <f>IFERROR(INDEX('Ввод информации'!$G$8:$G$198,MATCH(#REF!,'Ввод информации'!$E$8:$E$198,0)),"")</f>
        <v/>
      </c>
      <c r="D234" s="44" t="s">
        <v>275</v>
      </c>
      <c r="E234" s="49">
        <v>518842.9</v>
      </c>
      <c r="F234" s="105">
        <v>125804.8</v>
      </c>
      <c r="G234" s="105">
        <v>358131.5</v>
      </c>
      <c r="H234" s="105">
        <v>34906.600000000006</v>
      </c>
      <c r="I234" s="105">
        <v>0</v>
      </c>
      <c r="J234" s="105">
        <v>210571.6</v>
      </c>
      <c r="K234" s="105">
        <v>0</v>
      </c>
      <c r="L234" s="105">
        <v>189514.4</v>
      </c>
      <c r="M234" s="105">
        <v>21057.200000000001</v>
      </c>
      <c r="N234" s="105">
        <v>0</v>
      </c>
      <c r="O234" s="105">
        <v>0</v>
      </c>
      <c r="P234" s="105">
        <v>0</v>
      </c>
      <c r="Q234" s="105">
        <v>0</v>
      </c>
      <c r="R234" s="105">
        <v>0</v>
      </c>
      <c r="S234" s="105">
        <v>0</v>
      </c>
    </row>
    <row r="235" spans="1:19" ht="30" x14ac:dyDescent="0.25">
      <c r="A235" s="63" t="s">
        <v>207</v>
      </c>
      <c r="B235" s="46" t="str">
        <f>IFERROR(INDEX('Ввод информации'!$F$8:$F$198,MATCH(#REF!,'Ввод информации'!$E$8:$E$198,0)),"")</f>
        <v/>
      </c>
      <c r="C235" s="46" t="str">
        <f>IFERROR(INDEX('Ввод информации'!$G$8:$G$198,MATCH(#REF!,'Ввод информации'!$E$8:$E$198,0)),"")</f>
        <v/>
      </c>
      <c r="D235" s="57" t="s">
        <v>207</v>
      </c>
      <c r="E235" s="49">
        <v>339554.2</v>
      </c>
      <c r="F235" s="105">
        <v>125804.8</v>
      </c>
      <c r="G235" s="105">
        <v>196771.7</v>
      </c>
      <c r="H235" s="105">
        <v>16977.7</v>
      </c>
      <c r="I235" s="105">
        <v>0</v>
      </c>
      <c r="J235" s="105">
        <v>0</v>
      </c>
      <c r="K235" s="105">
        <v>0</v>
      </c>
      <c r="L235" s="105">
        <v>0</v>
      </c>
      <c r="M235" s="105">
        <v>0</v>
      </c>
      <c r="N235" s="105">
        <v>0</v>
      </c>
      <c r="O235" s="105">
        <v>0</v>
      </c>
      <c r="P235" s="105">
        <v>0</v>
      </c>
      <c r="Q235" s="105">
        <v>0</v>
      </c>
      <c r="R235" s="105">
        <v>0</v>
      </c>
      <c r="S235" s="105">
        <v>0</v>
      </c>
    </row>
    <row r="236" spans="1:19" ht="45" x14ac:dyDescent="0.25">
      <c r="A236" s="58" t="s">
        <v>208</v>
      </c>
      <c r="B236" s="46" t="s">
        <v>211</v>
      </c>
      <c r="C236" s="46" t="s">
        <v>212</v>
      </c>
      <c r="D236" s="58" t="s">
        <v>208</v>
      </c>
      <c r="E236" s="49">
        <v>339554.2</v>
      </c>
      <c r="F236" s="105">
        <v>125804.8</v>
      </c>
      <c r="G236" s="105">
        <v>196771.7</v>
      </c>
      <c r="H236" s="105">
        <v>16977.7</v>
      </c>
      <c r="I236" s="105">
        <v>0</v>
      </c>
      <c r="J236" s="105">
        <v>0</v>
      </c>
      <c r="K236" s="105">
        <v>0</v>
      </c>
      <c r="L236" s="105">
        <v>0</v>
      </c>
      <c r="M236" s="105">
        <v>0</v>
      </c>
      <c r="N236" s="105">
        <v>0</v>
      </c>
      <c r="O236" s="105">
        <v>0</v>
      </c>
      <c r="P236" s="105">
        <v>0</v>
      </c>
      <c r="Q236" s="105">
        <v>0</v>
      </c>
      <c r="R236" s="105">
        <v>0</v>
      </c>
      <c r="S236" s="105">
        <v>0</v>
      </c>
    </row>
    <row r="237" spans="1:19" x14ac:dyDescent="0.25">
      <c r="A237" s="63" t="s">
        <v>15</v>
      </c>
      <c r="B237" s="46" t="s">
        <v>451</v>
      </c>
      <c r="C237" s="46" t="s">
        <v>451</v>
      </c>
      <c r="D237" s="57" t="s">
        <v>15</v>
      </c>
      <c r="E237" s="49">
        <v>179288.69999999998</v>
      </c>
      <c r="F237" s="105">
        <v>0</v>
      </c>
      <c r="G237" s="105">
        <v>161359.79999999999</v>
      </c>
      <c r="H237" s="105">
        <v>17928.900000000001</v>
      </c>
      <c r="I237" s="105">
        <v>0</v>
      </c>
      <c r="J237" s="105">
        <v>210571.6</v>
      </c>
      <c r="K237" s="105">
        <v>0</v>
      </c>
      <c r="L237" s="105">
        <v>189514.4</v>
      </c>
      <c r="M237" s="105">
        <v>21057.200000000001</v>
      </c>
      <c r="N237" s="105">
        <v>0</v>
      </c>
      <c r="O237" s="105">
        <v>0</v>
      </c>
      <c r="P237" s="105">
        <v>0</v>
      </c>
      <c r="Q237" s="105">
        <v>0</v>
      </c>
      <c r="R237" s="105">
        <v>0</v>
      </c>
      <c r="S237" s="105">
        <v>0</v>
      </c>
    </row>
    <row r="238" spans="1:19" ht="25.5" x14ac:dyDescent="0.25">
      <c r="A238" s="58" t="s">
        <v>37</v>
      </c>
      <c r="B238" s="46" t="s">
        <v>397</v>
      </c>
      <c r="C238" s="46" t="s">
        <v>398</v>
      </c>
      <c r="D238" s="58" t="s">
        <v>37</v>
      </c>
      <c r="E238" s="49">
        <v>179288.69999999998</v>
      </c>
      <c r="F238" s="105">
        <v>0</v>
      </c>
      <c r="G238" s="105">
        <v>161359.79999999999</v>
      </c>
      <c r="H238" s="105">
        <v>17928.900000000001</v>
      </c>
      <c r="I238" s="105">
        <v>0</v>
      </c>
      <c r="J238" s="105">
        <v>210571.6</v>
      </c>
      <c r="K238" s="105">
        <v>0</v>
      </c>
      <c r="L238" s="105">
        <v>189514.4</v>
      </c>
      <c r="M238" s="105">
        <v>21057.200000000001</v>
      </c>
      <c r="N238" s="105">
        <v>0</v>
      </c>
      <c r="O238" s="105">
        <v>0</v>
      </c>
      <c r="P238" s="105">
        <v>0</v>
      </c>
      <c r="Q238" s="105">
        <v>0</v>
      </c>
      <c r="R238" s="105">
        <v>0</v>
      </c>
      <c r="S238" s="105">
        <v>0</v>
      </c>
    </row>
    <row r="239" spans="1:19" ht="45" x14ac:dyDescent="0.25">
      <c r="A239" s="62" t="s">
        <v>216</v>
      </c>
      <c r="B239" s="46" t="s">
        <v>451</v>
      </c>
      <c r="C239" s="46" t="s">
        <v>451</v>
      </c>
      <c r="D239" s="44" t="s">
        <v>216</v>
      </c>
      <c r="E239" s="49">
        <v>852469</v>
      </c>
      <c r="F239" s="105">
        <v>0</v>
      </c>
      <c r="G239" s="105">
        <v>852469</v>
      </c>
      <c r="H239" s="105">
        <v>0</v>
      </c>
      <c r="I239" s="105">
        <v>0</v>
      </c>
      <c r="J239" s="105">
        <v>502205.7</v>
      </c>
      <c r="K239" s="105">
        <v>0</v>
      </c>
      <c r="L239" s="105">
        <v>502205.7</v>
      </c>
      <c r="M239" s="105">
        <v>0</v>
      </c>
      <c r="N239" s="105">
        <v>0</v>
      </c>
      <c r="O239" s="105">
        <v>0</v>
      </c>
      <c r="P239" s="105">
        <v>0</v>
      </c>
      <c r="Q239" s="105">
        <v>0</v>
      </c>
      <c r="R239" s="105">
        <v>0</v>
      </c>
      <c r="S239" s="105">
        <v>0</v>
      </c>
    </row>
    <row r="240" spans="1:19" x14ac:dyDescent="0.25">
      <c r="A240" s="63" t="s">
        <v>15</v>
      </c>
      <c r="B240" s="46" t="s">
        <v>451</v>
      </c>
      <c r="C240" s="46" t="s">
        <v>451</v>
      </c>
      <c r="D240" s="57" t="s">
        <v>15</v>
      </c>
      <c r="E240" s="49">
        <v>852469</v>
      </c>
      <c r="F240" s="105">
        <v>0</v>
      </c>
      <c r="G240" s="105">
        <v>852469</v>
      </c>
      <c r="H240" s="105">
        <v>0</v>
      </c>
      <c r="I240" s="105">
        <v>0</v>
      </c>
      <c r="J240" s="105">
        <v>502205.7</v>
      </c>
      <c r="K240" s="105">
        <v>0</v>
      </c>
      <c r="L240" s="105">
        <v>502205.7</v>
      </c>
      <c r="M240" s="105">
        <v>0</v>
      </c>
      <c r="N240" s="105">
        <v>0</v>
      </c>
      <c r="O240" s="105">
        <v>0</v>
      </c>
      <c r="P240" s="105">
        <v>0</v>
      </c>
      <c r="Q240" s="105">
        <v>0</v>
      </c>
      <c r="R240" s="105">
        <v>0</v>
      </c>
      <c r="S240" s="105">
        <v>0</v>
      </c>
    </row>
    <row r="241" spans="1:19" ht="60" x14ac:dyDescent="0.25">
      <c r="A241" s="58" t="s">
        <v>224</v>
      </c>
      <c r="B241" s="46" t="s">
        <v>225</v>
      </c>
      <c r="C241" s="46" t="s">
        <v>432</v>
      </c>
      <c r="D241" s="58" t="s">
        <v>224</v>
      </c>
      <c r="E241" s="49">
        <v>11000</v>
      </c>
      <c r="F241" s="105">
        <v>0</v>
      </c>
      <c r="G241" s="105">
        <v>11000</v>
      </c>
      <c r="H241" s="105">
        <v>0</v>
      </c>
      <c r="I241" s="105">
        <v>0</v>
      </c>
      <c r="J241" s="105">
        <v>0</v>
      </c>
      <c r="K241" s="105">
        <v>0</v>
      </c>
      <c r="L241" s="105">
        <v>0</v>
      </c>
      <c r="M241" s="105">
        <v>0</v>
      </c>
      <c r="N241" s="105">
        <v>0</v>
      </c>
      <c r="O241" s="105">
        <v>0</v>
      </c>
      <c r="P241" s="105">
        <v>0</v>
      </c>
      <c r="Q241" s="105">
        <v>0</v>
      </c>
      <c r="R241" s="105">
        <v>0</v>
      </c>
      <c r="S241" s="105">
        <v>0</v>
      </c>
    </row>
    <row r="242" spans="1:19" ht="105" x14ac:dyDescent="0.25">
      <c r="A242" s="45" t="s">
        <v>220</v>
      </c>
      <c r="B242" s="46" t="s">
        <v>221</v>
      </c>
      <c r="C242" s="46" t="s">
        <v>430</v>
      </c>
      <c r="D242" s="45" t="s">
        <v>220</v>
      </c>
      <c r="E242" s="49">
        <v>1016</v>
      </c>
      <c r="F242" s="105">
        <v>0</v>
      </c>
      <c r="G242" s="105">
        <v>1016</v>
      </c>
      <c r="H242" s="105">
        <v>0</v>
      </c>
      <c r="I242" s="105">
        <v>0</v>
      </c>
      <c r="J242" s="105">
        <v>0</v>
      </c>
      <c r="K242" s="105">
        <v>0</v>
      </c>
      <c r="L242" s="105">
        <v>0</v>
      </c>
      <c r="M242" s="105">
        <v>0</v>
      </c>
      <c r="N242" s="105">
        <v>0</v>
      </c>
      <c r="O242" s="105">
        <v>0</v>
      </c>
      <c r="P242" s="105">
        <v>0</v>
      </c>
      <c r="Q242" s="105">
        <v>0</v>
      </c>
      <c r="R242" s="105">
        <v>0</v>
      </c>
      <c r="S242" s="105">
        <v>0</v>
      </c>
    </row>
    <row r="243" spans="1:19" ht="30" x14ac:dyDescent="0.25">
      <c r="A243" s="45" t="s">
        <v>222</v>
      </c>
      <c r="B243" s="46" t="s">
        <v>223</v>
      </c>
      <c r="C243" s="46" t="s">
        <v>431</v>
      </c>
      <c r="D243" s="45" t="s">
        <v>222</v>
      </c>
      <c r="E243" s="49">
        <v>840453</v>
      </c>
      <c r="F243" s="105">
        <v>0</v>
      </c>
      <c r="G243" s="105">
        <v>840453</v>
      </c>
      <c r="H243" s="105">
        <v>0</v>
      </c>
      <c r="I243" s="105">
        <v>0</v>
      </c>
      <c r="J243" s="105">
        <v>502205.7</v>
      </c>
      <c r="K243" s="105">
        <v>0</v>
      </c>
      <c r="L243" s="105">
        <v>502205.7</v>
      </c>
      <c r="M243" s="105">
        <v>0</v>
      </c>
      <c r="N243" s="105">
        <v>0</v>
      </c>
      <c r="O243" s="105">
        <v>0</v>
      </c>
      <c r="P243" s="105">
        <v>0</v>
      </c>
      <c r="Q243" s="105">
        <v>0</v>
      </c>
      <c r="R243" s="105">
        <v>0</v>
      </c>
      <c r="S243" s="105">
        <v>0</v>
      </c>
    </row>
    <row r="244" spans="1:19" x14ac:dyDescent="0.25">
      <c r="A244" s="100" t="s">
        <v>286</v>
      </c>
      <c r="B244" s="46" t="str">
        <f>IFERROR(INDEX('Ввод информации'!$F$8:$F$198,MATCH(#REF!,'Ввод информации'!$E$8:$E$198,0)),"")</f>
        <v/>
      </c>
      <c r="C244" s="46" t="str">
        <f>IFERROR(INDEX('Ввод информации'!$G$8:$G$198,MATCH(#REF!,'Ввод информации'!$E$8:$E$198,0)),"")</f>
        <v/>
      </c>
      <c r="D244" s="100" t="s">
        <v>286</v>
      </c>
      <c r="E244" s="49">
        <v>1371311.9</v>
      </c>
      <c r="F244" s="105">
        <v>125804.8</v>
      </c>
      <c r="G244" s="105">
        <v>1210600.5</v>
      </c>
      <c r="H244" s="105">
        <v>34906.600000000006</v>
      </c>
      <c r="I244" s="105">
        <v>0</v>
      </c>
      <c r="J244" s="105">
        <v>712777.3</v>
      </c>
      <c r="K244" s="105">
        <v>0</v>
      </c>
      <c r="L244" s="105">
        <v>691720.1</v>
      </c>
      <c r="M244" s="105">
        <v>21057.200000000001</v>
      </c>
      <c r="N244" s="105">
        <v>0</v>
      </c>
      <c r="O244" s="105">
        <v>0</v>
      </c>
      <c r="P244" s="105">
        <v>0</v>
      </c>
      <c r="Q244" s="105">
        <v>0</v>
      </c>
      <c r="R244" s="105">
        <v>0</v>
      </c>
      <c r="S244" s="105">
        <v>0</v>
      </c>
    </row>
    <row r="245" spans="1:19" ht="20.25" x14ac:dyDescent="0.25">
      <c r="A245" s="128" t="s">
        <v>456</v>
      </c>
      <c r="B245" s="129"/>
      <c r="C245" s="129"/>
      <c r="D245" s="129"/>
      <c r="E245" s="129"/>
      <c r="F245" s="129"/>
      <c r="G245" s="129"/>
      <c r="H245" s="129"/>
      <c r="I245" s="129"/>
      <c r="J245" s="129"/>
      <c r="K245" s="129"/>
      <c r="L245" s="129"/>
      <c r="M245" s="129"/>
      <c r="N245" s="129"/>
      <c r="O245" s="129"/>
      <c r="P245" s="129"/>
      <c r="Q245" s="129"/>
      <c r="R245" s="129"/>
      <c r="S245" s="130"/>
    </row>
    <row r="246" spans="1:19" ht="5.25" customHeight="1" x14ac:dyDescent="0.25">
      <c r="A246" s="121" t="s">
        <v>288</v>
      </c>
      <c r="B246" s="121" t="s">
        <v>289</v>
      </c>
      <c r="C246" s="121" t="s">
        <v>290</v>
      </c>
      <c r="E246" s="122" t="s">
        <v>311</v>
      </c>
      <c r="F246" s="122"/>
      <c r="G246" s="122"/>
      <c r="H246" s="122"/>
      <c r="I246" s="122"/>
      <c r="J246" s="122"/>
      <c r="K246" s="122"/>
      <c r="L246" s="122"/>
      <c r="M246" s="122"/>
      <c r="N246" s="122"/>
      <c r="O246" s="122"/>
      <c r="P246" s="122"/>
      <c r="Q246" s="122"/>
      <c r="R246" s="122"/>
      <c r="S246" s="122"/>
    </row>
    <row r="247" spans="1:19" x14ac:dyDescent="0.25">
      <c r="A247" s="121"/>
      <c r="B247" s="121"/>
      <c r="C247" s="121"/>
      <c r="E247" s="122"/>
      <c r="F247" s="122"/>
      <c r="G247" s="122"/>
      <c r="H247" s="122"/>
      <c r="I247" s="122"/>
      <c r="J247" s="122"/>
      <c r="K247" s="122"/>
      <c r="L247" s="122"/>
      <c r="M247" s="122"/>
      <c r="N247" s="122"/>
      <c r="O247" s="122"/>
      <c r="P247" s="122"/>
      <c r="Q247" s="122"/>
      <c r="R247" s="122"/>
      <c r="S247" s="122"/>
    </row>
    <row r="248" spans="1:19" x14ac:dyDescent="0.25">
      <c r="A248" s="121"/>
      <c r="B248" s="121"/>
      <c r="C248" s="121"/>
      <c r="E248" s="123" t="s">
        <v>307</v>
      </c>
      <c r="F248" s="124"/>
      <c r="G248" s="124"/>
      <c r="H248" s="124"/>
      <c r="I248" s="124"/>
      <c r="J248" s="123" t="s">
        <v>309</v>
      </c>
      <c r="K248" s="124"/>
      <c r="L248" s="124"/>
      <c r="M248" s="124"/>
      <c r="N248" s="124"/>
      <c r="O248" s="123" t="s">
        <v>310</v>
      </c>
      <c r="P248" s="124"/>
      <c r="Q248" s="124"/>
      <c r="R248" s="124"/>
      <c r="S248" s="124"/>
    </row>
    <row r="249" spans="1:19" x14ac:dyDescent="0.25">
      <c r="A249" s="121"/>
      <c r="B249" s="121"/>
      <c r="C249" s="121"/>
      <c r="E249" s="123" t="s">
        <v>308</v>
      </c>
      <c r="F249" s="123" t="s">
        <v>13</v>
      </c>
      <c r="G249" s="123" t="s">
        <v>11</v>
      </c>
      <c r="H249" s="123" t="s">
        <v>12</v>
      </c>
      <c r="I249" s="123" t="s">
        <v>14</v>
      </c>
      <c r="J249" s="123" t="s">
        <v>308</v>
      </c>
      <c r="K249" s="123" t="s">
        <v>13</v>
      </c>
      <c r="L249" s="123" t="s">
        <v>11</v>
      </c>
      <c r="M249" s="123" t="s">
        <v>12</v>
      </c>
      <c r="N249" s="123" t="s">
        <v>14</v>
      </c>
      <c r="O249" s="123" t="s">
        <v>308</v>
      </c>
      <c r="P249" s="123" t="s">
        <v>13</v>
      </c>
      <c r="Q249" s="123" t="s">
        <v>11</v>
      </c>
      <c r="R249" s="123" t="s">
        <v>12</v>
      </c>
      <c r="S249" s="123" t="s">
        <v>14</v>
      </c>
    </row>
    <row r="250" spans="1:19" x14ac:dyDescent="0.25">
      <c r="A250" s="121"/>
      <c r="B250" s="121"/>
      <c r="C250" s="121"/>
      <c r="E250" s="123"/>
      <c r="F250" s="123"/>
      <c r="G250" s="123"/>
      <c r="H250" s="123"/>
      <c r="I250" s="123"/>
      <c r="J250" s="123"/>
      <c r="K250" s="123"/>
      <c r="L250" s="123"/>
      <c r="M250" s="123"/>
      <c r="N250" s="123"/>
      <c r="O250" s="123"/>
      <c r="P250" s="123"/>
      <c r="Q250" s="123"/>
      <c r="R250" s="123"/>
      <c r="S250" s="123"/>
    </row>
    <row r="251" spans="1:19" hidden="1" x14ac:dyDescent="0.25">
      <c r="A251" s="125" t="s">
        <v>291</v>
      </c>
      <c r="B251" s="125"/>
      <c r="C251" s="125"/>
      <c r="E251" s="50">
        <f>GETPIVOTDATA("Сумма по полю 11",$D$11)</f>
        <v>223363.40000000002</v>
      </c>
      <c r="F251" s="50">
        <f>GETPIVOTDATA("Сумма по полю 12",$D$11)</f>
        <v>0</v>
      </c>
      <c r="G251" s="50">
        <f>GETPIVOTDATA("Сумма по полю 13",$D$11)</f>
        <v>219101.40000000002</v>
      </c>
      <c r="H251" s="50">
        <f>GETPIVOTDATA("Сумма по полю 14",$D$11)</f>
        <v>4262</v>
      </c>
      <c r="I251" s="50">
        <f>GETPIVOTDATA("Сумма по полю 15",$D$11)</f>
        <v>0</v>
      </c>
      <c r="J251" s="50">
        <f>GETPIVOTDATA("Сумма по полю 16",$D$11)</f>
        <v>0</v>
      </c>
      <c r="K251" s="50">
        <f>GETPIVOTDATA("Сумма по полю 17",$D$11)</f>
        <v>0</v>
      </c>
      <c r="L251" s="50">
        <f>GETPIVOTDATA("Сумма по полю 18",$D$11)</f>
        <v>0</v>
      </c>
      <c r="M251" s="50">
        <f>GETPIVOTDATA("Сумма по полю 19",$D$11)</f>
        <v>0</v>
      </c>
      <c r="N251" s="50">
        <f>GETPIVOTDATA("Сумма по полю 20",$D$11)</f>
        <v>0</v>
      </c>
      <c r="O251" s="50">
        <f>GETPIVOTDATA("Сумма по полю 21",$D$11)</f>
        <v>0</v>
      </c>
      <c r="P251" s="50">
        <f>GETPIVOTDATA("Сумма по полю 22",$D$11)</f>
        <v>0</v>
      </c>
      <c r="Q251" s="50">
        <f>GETPIVOTDATA("Сумма по полю 23",$D$11)</f>
        <v>0</v>
      </c>
      <c r="R251" s="50">
        <f>GETPIVOTDATA("Сумма по полю 24",$D$11)</f>
        <v>0</v>
      </c>
      <c r="S251" s="50">
        <f>GETPIVOTDATA("Сумма по полю 25",$D$11)</f>
        <v>0</v>
      </c>
    </row>
    <row r="252" spans="1:19" hidden="1" x14ac:dyDescent="0.25">
      <c r="A252" s="98" t="s">
        <v>17</v>
      </c>
      <c r="B252" s="107" t="s">
        <v>323</v>
      </c>
      <c r="D252" s="98" t="s">
        <v>17</v>
      </c>
      <c r="E252" s="99" t="s">
        <v>323</v>
      </c>
    </row>
    <row r="253" spans="1:19" hidden="1" x14ac:dyDescent="0.25"/>
    <row r="254" spans="1:19" hidden="1" x14ac:dyDescent="0.25">
      <c r="A254" s="106" t="s">
        <v>285</v>
      </c>
      <c r="D254" s="97" t="s">
        <v>285</v>
      </c>
      <c r="E254" s="48" t="s">
        <v>292</v>
      </c>
      <c r="F254" s="104" t="s">
        <v>293</v>
      </c>
      <c r="G254" s="104" t="s">
        <v>294</v>
      </c>
      <c r="H254" s="104" t="s">
        <v>295</v>
      </c>
      <c r="I254" s="104" t="s">
        <v>296</v>
      </c>
      <c r="J254" s="104" t="s">
        <v>297</v>
      </c>
      <c r="K254" s="104" t="s">
        <v>298</v>
      </c>
      <c r="L254" s="104" t="s">
        <v>299</v>
      </c>
      <c r="M254" s="104" t="s">
        <v>300</v>
      </c>
      <c r="N254" s="104" t="s">
        <v>301</v>
      </c>
      <c r="O254" s="104" t="s">
        <v>302</v>
      </c>
      <c r="P254" s="104" t="s">
        <v>303</v>
      </c>
      <c r="Q254" s="104" t="s">
        <v>304</v>
      </c>
      <c r="R254" s="104" t="s">
        <v>305</v>
      </c>
      <c r="S254" s="104" t="s">
        <v>306</v>
      </c>
    </row>
    <row r="255" spans="1:19" ht="45" x14ac:dyDescent="0.25">
      <c r="A255" s="62" t="s">
        <v>278</v>
      </c>
      <c r="B255" s="46" t="str">
        <f>IFERROR(INDEX('Ввод информации'!$F$8:$F$198,MATCH(#REF!,'Ввод информации'!$E$8:$E$198,0)),"")</f>
        <v/>
      </c>
      <c r="C255" s="46" t="str">
        <f>IFERROR(INDEX('Ввод информации'!$G$8:$G$198,MATCH(#REF!,'Ввод информации'!$E$8:$E$198,0)),"")</f>
        <v/>
      </c>
      <c r="D255" s="44" t="s">
        <v>278</v>
      </c>
      <c r="E255" s="49">
        <v>53816.1</v>
      </c>
      <c r="F255" s="105">
        <v>0</v>
      </c>
      <c r="G255" s="105">
        <v>53816.1</v>
      </c>
      <c r="H255" s="105">
        <v>0</v>
      </c>
      <c r="I255" s="105">
        <v>0</v>
      </c>
      <c r="J255" s="105">
        <v>0</v>
      </c>
      <c r="K255" s="105">
        <v>0</v>
      </c>
      <c r="L255" s="105">
        <v>0</v>
      </c>
      <c r="M255" s="105">
        <v>0</v>
      </c>
      <c r="N255" s="105">
        <v>0</v>
      </c>
      <c r="O255" s="105">
        <v>0</v>
      </c>
      <c r="P255" s="105">
        <v>0</v>
      </c>
      <c r="Q255" s="105">
        <v>0</v>
      </c>
      <c r="R255" s="105">
        <v>0</v>
      </c>
      <c r="S255" s="105">
        <v>0</v>
      </c>
    </row>
    <row r="256" spans="1:19" x14ac:dyDescent="0.25">
      <c r="A256" s="63" t="s">
        <v>15</v>
      </c>
      <c r="B256" s="46" t="str">
        <f>IFERROR(INDEX('Ввод информации'!$F$8:$F$198,MATCH(#REF!,'Ввод информации'!$E$8:$E$198,0)),"")</f>
        <v/>
      </c>
      <c r="C256" s="46" t="str">
        <f>IFERROR(INDEX('Ввод информации'!$G$8:$G$198,MATCH(#REF!,'Ввод информации'!$E$8:$E$198,0)),"")</f>
        <v/>
      </c>
      <c r="D256" s="57" t="s">
        <v>15</v>
      </c>
      <c r="E256" s="49">
        <v>53816.1</v>
      </c>
      <c r="F256" s="105">
        <v>0</v>
      </c>
      <c r="G256" s="105">
        <v>53816.1</v>
      </c>
      <c r="H256" s="105">
        <v>0</v>
      </c>
      <c r="I256" s="105">
        <v>0</v>
      </c>
      <c r="J256" s="105">
        <v>0</v>
      </c>
      <c r="K256" s="105">
        <v>0</v>
      </c>
      <c r="L256" s="105">
        <v>0</v>
      </c>
      <c r="M256" s="105">
        <v>0</v>
      </c>
      <c r="N256" s="105">
        <v>0</v>
      </c>
      <c r="O256" s="105">
        <v>0</v>
      </c>
      <c r="P256" s="105">
        <v>0</v>
      </c>
      <c r="Q256" s="105">
        <v>0</v>
      </c>
      <c r="R256" s="105">
        <v>0</v>
      </c>
      <c r="S256" s="105">
        <v>0</v>
      </c>
    </row>
    <row r="257" spans="1:19" ht="51" x14ac:dyDescent="0.25">
      <c r="A257" s="58" t="s">
        <v>16</v>
      </c>
      <c r="B257" s="46" t="s">
        <v>23</v>
      </c>
      <c r="C257" s="46" t="s">
        <v>420</v>
      </c>
      <c r="D257" s="58" t="s">
        <v>16</v>
      </c>
      <c r="E257" s="49">
        <v>53816.1</v>
      </c>
      <c r="F257" s="105">
        <v>0</v>
      </c>
      <c r="G257" s="105">
        <v>53816.1</v>
      </c>
      <c r="H257" s="105">
        <v>0</v>
      </c>
      <c r="I257" s="105">
        <v>0</v>
      </c>
      <c r="J257" s="105">
        <v>0</v>
      </c>
      <c r="K257" s="105">
        <v>0</v>
      </c>
      <c r="L257" s="105">
        <v>0</v>
      </c>
      <c r="M257" s="105">
        <v>0</v>
      </c>
      <c r="N257" s="105">
        <v>0</v>
      </c>
      <c r="O257" s="105">
        <v>0</v>
      </c>
      <c r="P257" s="105">
        <v>0</v>
      </c>
      <c r="Q257" s="105">
        <v>0</v>
      </c>
      <c r="R257" s="105">
        <v>0</v>
      </c>
      <c r="S257" s="105">
        <v>0</v>
      </c>
    </row>
    <row r="258" spans="1:19" ht="48.75" customHeight="1" x14ac:dyDescent="0.25">
      <c r="A258" s="62" t="s">
        <v>172</v>
      </c>
      <c r="B258" s="46" t="s">
        <v>451</v>
      </c>
      <c r="C258" s="46" t="s">
        <v>451</v>
      </c>
      <c r="D258" s="44" t="s">
        <v>172</v>
      </c>
      <c r="E258" s="49">
        <v>324166.90000000002</v>
      </c>
      <c r="F258" s="105">
        <v>0</v>
      </c>
      <c r="G258" s="105">
        <v>259333.5</v>
      </c>
      <c r="H258" s="105">
        <v>64833.4</v>
      </c>
      <c r="I258" s="105">
        <v>0</v>
      </c>
      <c r="J258" s="105">
        <v>175833.1</v>
      </c>
      <c r="K258" s="105">
        <v>59501</v>
      </c>
      <c r="L258" s="105">
        <v>93065.7</v>
      </c>
      <c r="M258" s="105">
        <v>23266.400000000001</v>
      </c>
      <c r="N258" s="105">
        <v>0</v>
      </c>
      <c r="O258" s="105">
        <v>0</v>
      </c>
      <c r="P258" s="105">
        <v>0</v>
      </c>
      <c r="Q258" s="105">
        <v>0</v>
      </c>
      <c r="R258" s="105">
        <v>0</v>
      </c>
      <c r="S258" s="105">
        <v>0</v>
      </c>
    </row>
    <row r="259" spans="1:19" x14ac:dyDescent="0.25">
      <c r="A259" s="63" t="s">
        <v>15</v>
      </c>
      <c r="B259" s="46" t="s">
        <v>451</v>
      </c>
      <c r="C259" s="46" t="s">
        <v>451</v>
      </c>
      <c r="D259" s="57" t="s">
        <v>15</v>
      </c>
      <c r="E259" s="49">
        <v>324166.90000000002</v>
      </c>
      <c r="F259" s="105">
        <v>0</v>
      </c>
      <c r="G259" s="105">
        <v>259333.5</v>
      </c>
      <c r="H259" s="105">
        <v>64833.4</v>
      </c>
      <c r="I259" s="105">
        <v>0</v>
      </c>
      <c r="J259" s="105">
        <v>175833.1</v>
      </c>
      <c r="K259" s="105">
        <v>59501</v>
      </c>
      <c r="L259" s="105">
        <v>93065.7</v>
      </c>
      <c r="M259" s="105">
        <v>23266.400000000001</v>
      </c>
      <c r="N259" s="105">
        <v>0</v>
      </c>
      <c r="O259" s="105">
        <v>0</v>
      </c>
      <c r="P259" s="105">
        <v>0</v>
      </c>
      <c r="Q259" s="105">
        <v>0</v>
      </c>
      <c r="R259" s="105">
        <v>0</v>
      </c>
      <c r="S259" s="105">
        <v>0</v>
      </c>
    </row>
    <row r="260" spans="1:19" ht="45" x14ac:dyDescent="0.25">
      <c r="A260" s="58" t="s">
        <v>180</v>
      </c>
      <c r="B260" s="46" t="s">
        <v>192</v>
      </c>
      <c r="C260" s="46" t="s">
        <v>356</v>
      </c>
      <c r="D260" s="58" t="s">
        <v>180</v>
      </c>
      <c r="E260" s="49">
        <v>324166.90000000002</v>
      </c>
      <c r="F260" s="105">
        <v>0</v>
      </c>
      <c r="G260" s="105">
        <v>259333.5</v>
      </c>
      <c r="H260" s="105">
        <v>64833.4</v>
      </c>
      <c r="I260" s="105">
        <v>0</v>
      </c>
      <c r="J260" s="105">
        <v>175833.1</v>
      </c>
      <c r="K260" s="105">
        <v>59501</v>
      </c>
      <c r="L260" s="105">
        <v>93065.7</v>
      </c>
      <c r="M260" s="105">
        <v>23266.400000000001</v>
      </c>
      <c r="N260" s="105">
        <v>0</v>
      </c>
      <c r="O260" s="105">
        <v>0</v>
      </c>
      <c r="P260" s="105">
        <v>0</v>
      </c>
      <c r="Q260" s="105">
        <v>0</v>
      </c>
      <c r="R260" s="105">
        <v>0</v>
      </c>
      <c r="S260" s="105">
        <v>0</v>
      </c>
    </row>
    <row r="261" spans="1:19" ht="38.25" customHeight="1" x14ac:dyDescent="0.25">
      <c r="A261" s="62" t="s">
        <v>275</v>
      </c>
      <c r="B261" s="46" t="s">
        <v>451</v>
      </c>
      <c r="C261" s="46" t="s">
        <v>451</v>
      </c>
      <c r="D261" s="44" t="s">
        <v>275</v>
      </c>
      <c r="E261" s="49">
        <v>182361.30000000002</v>
      </c>
      <c r="F261" s="105">
        <v>0</v>
      </c>
      <c r="G261" s="105">
        <v>173243.2</v>
      </c>
      <c r="H261" s="105">
        <v>9118.1</v>
      </c>
      <c r="I261" s="105">
        <v>0</v>
      </c>
      <c r="J261" s="105">
        <v>0</v>
      </c>
      <c r="K261" s="105">
        <v>0</v>
      </c>
      <c r="L261" s="105">
        <v>0</v>
      </c>
      <c r="M261" s="105">
        <v>0</v>
      </c>
      <c r="N261" s="105">
        <v>0</v>
      </c>
      <c r="O261" s="105">
        <v>0</v>
      </c>
      <c r="P261" s="105">
        <v>0</v>
      </c>
      <c r="Q261" s="105">
        <v>0</v>
      </c>
      <c r="R261" s="105">
        <v>0</v>
      </c>
      <c r="S261" s="105">
        <v>0</v>
      </c>
    </row>
    <row r="262" spans="1:19" ht="30" x14ac:dyDescent="0.25">
      <c r="A262" s="63" t="s">
        <v>207</v>
      </c>
      <c r="B262" s="46" t="s">
        <v>451</v>
      </c>
      <c r="C262" s="46" t="s">
        <v>451</v>
      </c>
      <c r="D262" s="57" t="s">
        <v>207</v>
      </c>
      <c r="E262" s="49">
        <v>182361.30000000002</v>
      </c>
      <c r="F262" s="105">
        <v>0</v>
      </c>
      <c r="G262" s="105">
        <v>173243.2</v>
      </c>
      <c r="H262" s="105">
        <v>9118.1</v>
      </c>
      <c r="I262" s="105">
        <v>0</v>
      </c>
      <c r="J262" s="105">
        <v>0</v>
      </c>
      <c r="K262" s="105">
        <v>0</v>
      </c>
      <c r="L262" s="105">
        <v>0</v>
      </c>
      <c r="M262" s="105">
        <v>0</v>
      </c>
      <c r="N262" s="105">
        <v>0</v>
      </c>
      <c r="O262" s="105">
        <v>0</v>
      </c>
      <c r="P262" s="105">
        <v>0</v>
      </c>
      <c r="Q262" s="105">
        <v>0</v>
      </c>
      <c r="R262" s="105">
        <v>0</v>
      </c>
      <c r="S262" s="105">
        <v>0</v>
      </c>
    </row>
    <row r="263" spans="1:19" ht="45" x14ac:dyDescent="0.25">
      <c r="A263" s="58" t="s">
        <v>403</v>
      </c>
      <c r="B263" s="46" t="s">
        <v>404</v>
      </c>
      <c r="C263" s="46" t="s">
        <v>417</v>
      </c>
      <c r="D263" s="58" t="s">
        <v>403</v>
      </c>
      <c r="E263" s="49">
        <v>182361.30000000002</v>
      </c>
      <c r="F263" s="105">
        <v>0</v>
      </c>
      <c r="G263" s="105">
        <v>173243.2</v>
      </c>
      <c r="H263" s="105">
        <v>9118.1</v>
      </c>
      <c r="I263" s="105">
        <v>0</v>
      </c>
      <c r="J263" s="105">
        <v>0</v>
      </c>
      <c r="K263" s="105">
        <v>0</v>
      </c>
      <c r="L263" s="105">
        <v>0</v>
      </c>
      <c r="M263" s="105">
        <v>0</v>
      </c>
      <c r="N263" s="105">
        <v>0</v>
      </c>
      <c r="O263" s="105">
        <v>0</v>
      </c>
      <c r="P263" s="105">
        <v>0</v>
      </c>
      <c r="Q263" s="105">
        <v>0</v>
      </c>
      <c r="R263" s="105">
        <v>0</v>
      </c>
      <c r="S263" s="105">
        <v>0</v>
      </c>
    </row>
    <row r="264" spans="1:19" ht="45" x14ac:dyDescent="0.25">
      <c r="A264" s="62" t="s">
        <v>216</v>
      </c>
      <c r="B264" s="46" t="s">
        <v>451</v>
      </c>
      <c r="C264" s="46" t="s">
        <v>451</v>
      </c>
      <c r="D264" s="44" t="s">
        <v>216</v>
      </c>
      <c r="E264" s="49">
        <v>354971.4</v>
      </c>
      <c r="F264" s="105">
        <v>0</v>
      </c>
      <c r="G264" s="105">
        <v>354971.4</v>
      </c>
      <c r="H264" s="105">
        <v>0</v>
      </c>
      <c r="I264" s="105">
        <v>0</v>
      </c>
      <c r="J264" s="105">
        <v>462462.2</v>
      </c>
      <c r="K264" s="105">
        <v>0</v>
      </c>
      <c r="L264" s="105">
        <v>462462.2</v>
      </c>
      <c r="M264" s="105">
        <v>0</v>
      </c>
      <c r="N264" s="105">
        <v>0</v>
      </c>
      <c r="O264" s="105">
        <v>176500</v>
      </c>
      <c r="P264" s="105">
        <v>0</v>
      </c>
      <c r="Q264" s="105">
        <v>176500</v>
      </c>
      <c r="R264" s="105">
        <v>0</v>
      </c>
      <c r="S264" s="105">
        <v>0</v>
      </c>
    </row>
    <row r="265" spans="1:19" x14ac:dyDescent="0.25">
      <c r="A265" s="63" t="s">
        <v>15</v>
      </c>
      <c r="B265" s="46" t="s">
        <v>451</v>
      </c>
      <c r="C265" s="46" t="s">
        <v>451</v>
      </c>
      <c r="D265" s="57" t="s">
        <v>15</v>
      </c>
      <c r="E265" s="49">
        <v>354971.4</v>
      </c>
      <c r="F265" s="105">
        <v>0</v>
      </c>
      <c r="G265" s="105">
        <v>354971.4</v>
      </c>
      <c r="H265" s="105">
        <v>0</v>
      </c>
      <c r="I265" s="105">
        <v>0</v>
      </c>
      <c r="J265" s="105">
        <v>462462.2</v>
      </c>
      <c r="K265" s="105">
        <v>0</v>
      </c>
      <c r="L265" s="105">
        <v>462462.2</v>
      </c>
      <c r="M265" s="105">
        <v>0</v>
      </c>
      <c r="N265" s="105">
        <v>0</v>
      </c>
      <c r="O265" s="105">
        <v>176500</v>
      </c>
      <c r="P265" s="105">
        <v>0</v>
      </c>
      <c r="Q265" s="105">
        <v>176500</v>
      </c>
      <c r="R265" s="105">
        <v>0</v>
      </c>
      <c r="S265" s="105">
        <v>0</v>
      </c>
    </row>
    <row r="266" spans="1:19" ht="60" x14ac:dyDescent="0.25">
      <c r="A266" s="58" t="s">
        <v>226</v>
      </c>
      <c r="B266" s="46" t="s">
        <v>227</v>
      </c>
      <c r="C266" s="46" t="s">
        <v>433</v>
      </c>
      <c r="D266" s="58" t="s">
        <v>226</v>
      </c>
      <c r="E266" s="49">
        <v>354971.4</v>
      </c>
      <c r="F266" s="105">
        <v>0</v>
      </c>
      <c r="G266" s="105">
        <v>354971.4</v>
      </c>
      <c r="H266" s="105">
        <v>0</v>
      </c>
      <c r="I266" s="105">
        <v>0</v>
      </c>
      <c r="J266" s="105">
        <v>453662.2</v>
      </c>
      <c r="K266" s="105">
        <v>0</v>
      </c>
      <c r="L266" s="105">
        <v>453662.2</v>
      </c>
      <c r="M266" s="105">
        <v>0</v>
      </c>
      <c r="N266" s="105">
        <v>0</v>
      </c>
      <c r="O266" s="105">
        <v>0</v>
      </c>
      <c r="P266" s="105">
        <v>0</v>
      </c>
      <c r="Q266" s="105">
        <v>0</v>
      </c>
      <c r="R266" s="105">
        <v>0</v>
      </c>
      <c r="S266" s="105">
        <v>0</v>
      </c>
    </row>
    <row r="267" spans="1:19" ht="60" x14ac:dyDescent="0.25">
      <c r="A267" s="45" t="s">
        <v>228</v>
      </c>
      <c r="B267" s="46" t="s">
        <v>229</v>
      </c>
      <c r="C267" s="46" t="s">
        <v>434</v>
      </c>
      <c r="D267" s="45" t="s">
        <v>228</v>
      </c>
      <c r="E267" s="49">
        <v>0</v>
      </c>
      <c r="F267" s="105">
        <v>0</v>
      </c>
      <c r="G267" s="105">
        <v>0</v>
      </c>
      <c r="H267" s="105">
        <v>0</v>
      </c>
      <c r="I267" s="105">
        <v>0</v>
      </c>
      <c r="J267" s="105">
        <v>8800</v>
      </c>
      <c r="K267" s="105">
        <v>0</v>
      </c>
      <c r="L267" s="105">
        <v>8800</v>
      </c>
      <c r="M267" s="105">
        <v>0</v>
      </c>
      <c r="N267" s="105">
        <v>0</v>
      </c>
      <c r="O267" s="105">
        <v>176500</v>
      </c>
      <c r="P267" s="105">
        <v>0</v>
      </c>
      <c r="Q267" s="105">
        <v>176500</v>
      </c>
      <c r="R267" s="105">
        <v>0</v>
      </c>
      <c r="S267" s="105">
        <v>0</v>
      </c>
    </row>
    <row r="268" spans="1:19" ht="39" customHeight="1" x14ac:dyDescent="0.25">
      <c r="A268" s="62" t="s">
        <v>156</v>
      </c>
      <c r="B268" s="46" t="s">
        <v>451</v>
      </c>
      <c r="C268" s="46" t="s">
        <v>451</v>
      </c>
      <c r="D268" s="44" t="s">
        <v>156</v>
      </c>
      <c r="E268" s="49">
        <v>164642.6</v>
      </c>
      <c r="F268" s="105">
        <v>0</v>
      </c>
      <c r="G268" s="105">
        <v>0</v>
      </c>
      <c r="H268" s="105">
        <v>0</v>
      </c>
      <c r="I268" s="105">
        <v>164642.6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0</v>
      </c>
      <c r="R268" s="105">
        <v>0</v>
      </c>
      <c r="S268" s="105">
        <v>0</v>
      </c>
    </row>
    <row r="269" spans="1:19" x14ac:dyDescent="0.25">
      <c r="A269" s="63" t="s">
        <v>18</v>
      </c>
      <c r="B269" s="46" t="s">
        <v>451</v>
      </c>
      <c r="C269" s="46" t="s">
        <v>451</v>
      </c>
      <c r="D269" s="57" t="s">
        <v>18</v>
      </c>
      <c r="E269" s="49">
        <v>164642.6</v>
      </c>
      <c r="F269" s="105">
        <v>0</v>
      </c>
      <c r="G269" s="105">
        <v>0</v>
      </c>
      <c r="H269" s="105">
        <v>0</v>
      </c>
      <c r="I269" s="105">
        <v>164642.6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0</v>
      </c>
      <c r="R269" s="105">
        <v>0</v>
      </c>
      <c r="S269" s="105">
        <v>0</v>
      </c>
    </row>
    <row r="270" spans="1:19" ht="79.5" customHeight="1" x14ac:dyDescent="0.25">
      <c r="A270" s="58" t="s">
        <v>157</v>
      </c>
      <c r="B270" s="46" t="s">
        <v>158</v>
      </c>
      <c r="C270" s="46" t="s">
        <v>425</v>
      </c>
      <c r="D270" s="58" t="s">
        <v>157</v>
      </c>
      <c r="E270" s="49">
        <v>164642.6</v>
      </c>
      <c r="F270" s="105">
        <v>0</v>
      </c>
      <c r="G270" s="105">
        <v>0</v>
      </c>
      <c r="H270" s="105">
        <v>0</v>
      </c>
      <c r="I270" s="105">
        <v>164642.6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0</v>
      </c>
      <c r="R270" s="105">
        <v>0</v>
      </c>
      <c r="S270" s="105">
        <v>0</v>
      </c>
    </row>
    <row r="271" spans="1:19" x14ac:dyDescent="0.25">
      <c r="A271" s="100" t="s">
        <v>286</v>
      </c>
      <c r="B271" s="46" t="str">
        <f>IFERROR(INDEX('Ввод информации'!$F$8:$F$198,MATCH(#REF!,'Ввод информации'!$E$8:$E$198,0)),"")</f>
        <v/>
      </c>
      <c r="C271" s="46" t="str">
        <f>IFERROR(INDEX('Ввод информации'!$G$8:$G$198,MATCH(#REF!,'Ввод информации'!$E$8:$E$198,0)),"")</f>
        <v/>
      </c>
      <c r="D271" s="100" t="s">
        <v>286</v>
      </c>
      <c r="E271" s="49">
        <v>1079958.3</v>
      </c>
      <c r="F271" s="105">
        <v>0</v>
      </c>
      <c r="G271" s="105">
        <v>841364.2</v>
      </c>
      <c r="H271" s="105">
        <v>73951.5</v>
      </c>
      <c r="I271" s="105">
        <v>164642.6</v>
      </c>
      <c r="J271" s="105">
        <v>638295.30000000005</v>
      </c>
      <c r="K271" s="105">
        <v>59501</v>
      </c>
      <c r="L271" s="105">
        <v>555527.9</v>
      </c>
      <c r="M271" s="105">
        <v>23266.400000000001</v>
      </c>
      <c r="N271" s="105">
        <v>0</v>
      </c>
      <c r="O271" s="105">
        <v>176500</v>
      </c>
      <c r="P271" s="105">
        <v>0</v>
      </c>
      <c r="Q271" s="105">
        <v>176500</v>
      </c>
      <c r="R271" s="105">
        <v>0</v>
      </c>
      <c r="S271" s="105">
        <v>0</v>
      </c>
    </row>
    <row r="272" spans="1:19" ht="20.25" x14ac:dyDescent="0.25">
      <c r="A272" s="128" t="s">
        <v>457</v>
      </c>
      <c r="B272" s="129"/>
      <c r="C272" s="129"/>
      <c r="D272" s="129"/>
      <c r="E272" s="129"/>
      <c r="F272" s="129"/>
      <c r="G272" s="129"/>
      <c r="H272" s="129"/>
      <c r="I272" s="129"/>
      <c r="J272" s="129"/>
      <c r="K272" s="129"/>
      <c r="L272" s="129"/>
      <c r="M272" s="129"/>
      <c r="N272" s="129"/>
      <c r="O272" s="129"/>
      <c r="P272" s="129"/>
      <c r="Q272" s="129"/>
      <c r="R272" s="129"/>
      <c r="S272" s="130"/>
    </row>
    <row r="273" spans="1:19" ht="12" customHeight="1" x14ac:dyDescent="0.25">
      <c r="A273" s="121" t="s">
        <v>288</v>
      </c>
      <c r="B273" s="121" t="s">
        <v>289</v>
      </c>
      <c r="C273" s="121" t="s">
        <v>290</v>
      </c>
      <c r="E273" s="122" t="s">
        <v>311</v>
      </c>
      <c r="F273" s="122"/>
      <c r="G273" s="122"/>
      <c r="H273" s="122"/>
      <c r="I273" s="122"/>
      <c r="J273" s="122"/>
      <c r="K273" s="122"/>
      <c r="L273" s="122"/>
      <c r="M273" s="122"/>
      <c r="N273" s="122"/>
      <c r="O273" s="122"/>
      <c r="P273" s="122"/>
      <c r="Q273" s="122"/>
      <c r="R273" s="122"/>
      <c r="S273" s="122"/>
    </row>
    <row r="274" spans="1:19" ht="9.75" customHeight="1" x14ac:dyDescent="0.25">
      <c r="A274" s="121"/>
      <c r="B274" s="121"/>
      <c r="C274" s="121"/>
      <c r="E274" s="122"/>
      <c r="F274" s="122"/>
      <c r="G274" s="122"/>
      <c r="H274" s="122"/>
      <c r="I274" s="122"/>
      <c r="J274" s="122"/>
      <c r="K274" s="122"/>
      <c r="L274" s="122"/>
      <c r="M274" s="122"/>
      <c r="N274" s="122"/>
      <c r="O274" s="122"/>
      <c r="P274" s="122"/>
      <c r="Q274" s="122"/>
      <c r="R274" s="122"/>
      <c r="S274" s="122"/>
    </row>
    <row r="275" spans="1:19" x14ac:dyDescent="0.25">
      <c r="A275" s="121"/>
      <c r="B275" s="121"/>
      <c r="C275" s="121"/>
      <c r="E275" s="123" t="s">
        <v>307</v>
      </c>
      <c r="F275" s="124"/>
      <c r="G275" s="124"/>
      <c r="H275" s="124"/>
      <c r="I275" s="124"/>
      <c r="J275" s="123" t="s">
        <v>309</v>
      </c>
      <c r="K275" s="124"/>
      <c r="L275" s="124"/>
      <c r="M275" s="124"/>
      <c r="N275" s="124"/>
      <c r="O275" s="123" t="s">
        <v>310</v>
      </c>
      <c r="P275" s="124"/>
      <c r="Q275" s="124"/>
      <c r="R275" s="124"/>
      <c r="S275" s="124"/>
    </row>
    <row r="276" spans="1:19" x14ac:dyDescent="0.25">
      <c r="A276" s="121"/>
      <c r="B276" s="121"/>
      <c r="C276" s="121"/>
      <c r="E276" s="123" t="s">
        <v>308</v>
      </c>
      <c r="F276" s="123" t="s">
        <v>13</v>
      </c>
      <c r="G276" s="123" t="s">
        <v>11</v>
      </c>
      <c r="H276" s="123" t="s">
        <v>12</v>
      </c>
      <c r="I276" s="123" t="s">
        <v>14</v>
      </c>
      <c r="J276" s="123" t="s">
        <v>308</v>
      </c>
      <c r="K276" s="123" t="s">
        <v>13</v>
      </c>
      <c r="L276" s="123" t="s">
        <v>11</v>
      </c>
      <c r="M276" s="123" t="s">
        <v>12</v>
      </c>
      <c r="N276" s="123" t="s">
        <v>14</v>
      </c>
      <c r="O276" s="123" t="s">
        <v>308</v>
      </c>
      <c r="P276" s="123" t="s">
        <v>13</v>
      </c>
      <c r="Q276" s="123" t="s">
        <v>11</v>
      </c>
      <c r="R276" s="123" t="s">
        <v>12</v>
      </c>
      <c r="S276" s="123" t="s">
        <v>14</v>
      </c>
    </row>
    <row r="277" spans="1:19" x14ac:dyDescent="0.25">
      <c r="A277" s="121"/>
      <c r="B277" s="121"/>
      <c r="C277" s="121"/>
      <c r="E277" s="123"/>
      <c r="F277" s="123"/>
      <c r="G277" s="123"/>
      <c r="H277" s="123"/>
      <c r="I277" s="123"/>
      <c r="J277" s="123"/>
      <c r="K277" s="123"/>
      <c r="L277" s="123"/>
      <c r="M277" s="123"/>
      <c r="N277" s="123"/>
      <c r="O277" s="123"/>
      <c r="P277" s="123"/>
      <c r="Q277" s="123"/>
      <c r="R277" s="123"/>
      <c r="S277" s="123"/>
    </row>
    <row r="278" spans="1:19" hidden="1" x14ac:dyDescent="0.25">
      <c r="A278" s="125" t="s">
        <v>291</v>
      </c>
      <c r="B278" s="125"/>
      <c r="C278" s="125"/>
      <c r="E278" s="50">
        <f>GETPIVOTDATA("Сумма по полю 11",$D$11)</f>
        <v>223363.40000000002</v>
      </c>
      <c r="F278" s="50">
        <f>GETPIVOTDATA("Сумма по полю 12",$D$11)</f>
        <v>0</v>
      </c>
      <c r="G278" s="50">
        <f>GETPIVOTDATA("Сумма по полю 13",$D$11)</f>
        <v>219101.40000000002</v>
      </c>
      <c r="H278" s="50">
        <f>GETPIVOTDATA("Сумма по полю 14",$D$11)</f>
        <v>4262</v>
      </c>
      <c r="I278" s="50">
        <f>GETPIVOTDATA("Сумма по полю 15",$D$11)</f>
        <v>0</v>
      </c>
      <c r="J278" s="50">
        <f>GETPIVOTDATA("Сумма по полю 16",$D$11)</f>
        <v>0</v>
      </c>
      <c r="K278" s="50">
        <f>GETPIVOTDATA("Сумма по полю 17",$D$11)</f>
        <v>0</v>
      </c>
      <c r="L278" s="50">
        <f>GETPIVOTDATA("Сумма по полю 18",$D$11)</f>
        <v>0</v>
      </c>
      <c r="M278" s="50">
        <f>GETPIVOTDATA("Сумма по полю 19",$D$11)</f>
        <v>0</v>
      </c>
      <c r="N278" s="50">
        <f>GETPIVOTDATA("Сумма по полю 20",$D$11)</f>
        <v>0</v>
      </c>
      <c r="O278" s="50">
        <f>GETPIVOTDATA("Сумма по полю 21",$D$11)</f>
        <v>0</v>
      </c>
      <c r="P278" s="50">
        <f>GETPIVOTDATA("Сумма по полю 22",$D$11)</f>
        <v>0</v>
      </c>
      <c r="Q278" s="50">
        <f>GETPIVOTDATA("Сумма по полю 23",$D$11)</f>
        <v>0</v>
      </c>
      <c r="R278" s="50">
        <f>GETPIVOTDATA("Сумма по полю 24",$D$11)</f>
        <v>0</v>
      </c>
      <c r="S278" s="50">
        <f>GETPIVOTDATA("Сумма по полю 25",$D$11)</f>
        <v>0</v>
      </c>
    </row>
    <row r="279" spans="1:19" hidden="1" x14ac:dyDescent="0.25">
      <c r="A279" s="98" t="s">
        <v>17</v>
      </c>
      <c r="B279" s="107" t="s">
        <v>324</v>
      </c>
      <c r="D279" s="98" t="s">
        <v>17</v>
      </c>
      <c r="E279" s="99" t="s">
        <v>324</v>
      </c>
    </row>
    <row r="280" spans="1:19" hidden="1" x14ac:dyDescent="0.25"/>
    <row r="281" spans="1:19" hidden="1" x14ac:dyDescent="0.25">
      <c r="A281" s="106" t="s">
        <v>285</v>
      </c>
      <c r="D281" s="97" t="s">
        <v>285</v>
      </c>
      <c r="E281" s="48" t="s">
        <v>292</v>
      </c>
      <c r="F281" s="104" t="s">
        <v>293</v>
      </c>
      <c r="G281" s="104" t="s">
        <v>294</v>
      </c>
      <c r="H281" s="104" t="s">
        <v>295</v>
      </c>
      <c r="I281" s="104" t="s">
        <v>296</v>
      </c>
      <c r="J281" s="104" t="s">
        <v>297</v>
      </c>
      <c r="K281" s="104" t="s">
        <v>298</v>
      </c>
      <c r="L281" s="104" t="s">
        <v>299</v>
      </c>
      <c r="M281" s="104" t="s">
        <v>300</v>
      </c>
      <c r="N281" s="104" t="s">
        <v>301</v>
      </c>
      <c r="O281" s="104" t="s">
        <v>302</v>
      </c>
      <c r="P281" s="104" t="s">
        <v>303</v>
      </c>
      <c r="Q281" s="104" t="s">
        <v>304</v>
      </c>
      <c r="R281" s="104" t="s">
        <v>305</v>
      </c>
      <c r="S281" s="104" t="s">
        <v>306</v>
      </c>
    </row>
    <row r="282" spans="1:19" ht="45" x14ac:dyDescent="0.25">
      <c r="A282" s="62" t="s">
        <v>216</v>
      </c>
      <c r="B282" s="46" t="str">
        <f>IFERROR(INDEX('Ввод информации'!$F$8:$F$198,MATCH(#REF!,'Ввод информации'!$E$8:$E$198,0)),"")</f>
        <v/>
      </c>
      <c r="C282" s="46" t="str">
        <f>IFERROR(INDEX('Ввод информации'!$G$8:$G$198,MATCH(#REF!,'Ввод информации'!$E$8:$E$198,0)),"")</f>
        <v/>
      </c>
      <c r="D282" s="44" t="s">
        <v>216</v>
      </c>
      <c r="E282" s="49">
        <v>74748.100000000006</v>
      </c>
      <c r="F282" s="105">
        <v>0</v>
      </c>
      <c r="G282" s="105">
        <v>74748.100000000006</v>
      </c>
      <c r="H282" s="105">
        <v>0</v>
      </c>
      <c r="I282" s="105">
        <v>0</v>
      </c>
      <c r="J282" s="105">
        <v>530883.80000000005</v>
      </c>
      <c r="K282" s="105">
        <v>0</v>
      </c>
      <c r="L282" s="105">
        <v>530883.80000000005</v>
      </c>
      <c r="M282" s="105">
        <v>0</v>
      </c>
      <c r="N282" s="105">
        <v>0</v>
      </c>
      <c r="O282" s="105">
        <v>1810171.5999999999</v>
      </c>
      <c r="P282" s="105">
        <v>0</v>
      </c>
      <c r="Q282" s="105">
        <v>1315171.6000000001</v>
      </c>
      <c r="R282" s="105">
        <v>0</v>
      </c>
      <c r="S282" s="105">
        <v>495000</v>
      </c>
    </row>
    <row r="283" spans="1:19" x14ac:dyDescent="0.25">
      <c r="A283" s="63" t="s">
        <v>15</v>
      </c>
      <c r="B283" s="46" t="str">
        <f>IFERROR(INDEX('Ввод информации'!$F$8:$F$198,MATCH(#REF!,'Ввод информации'!$E$8:$E$198,0)),"")</f>
        <v/>
      </c>
      <c r="C283" s="46" t="str">
        <f>IFERROR(INDEX('Ввод информации'!$G$8:$G$198,MATCH(#REF!,'Ввод информации'!$E$8:$E$198,0)),"")</f>
        <v/>
      </c>
      <c r="D283" s="57" t="s">
        <v>15</v>
      </c>
      <c r="E283" s="49">
        <v>74748.100000000006</v>
      </c>
      <c r="F283" s="105">
        <v>0</v>
      </c>
      <c r="G283" s="105">
        <v>74748.100000000006</v>
      </c>
      <c r="H283" s="105">
        <v>0</v>
      </c>
      <c r="I283" s="105">
        <v>0</v>
      </c>
      <c r="J283" s="105">
        <v>530883.80000000005</v>
      </c>
      <c r="K283" s="105">
        <v>0</v>
      </c>
      <c r="L283" s="105">
        <v>530883.80000000005</v>
      </c>
      <c r="M283" s="105">
        <v>0</v>
      </c>
      <c r="N283" s="105">
        <v>0</v>
      </c>
      <c r="O283" s="105">
        <v>1810171.5999999999</v>
      </c>
      <c r="P283" s="105">
        <v>0</v>
      </c>
      <c r="Q283" s="105">
        <v>1315171.6000000001</v>
      </c>
      <c r="R283" s="105">
        <v>0</v>
      </c>
      <c r="S283" s="105">
        <v>495000</v>
      </c>
    </row>
    <row r="284" spans="1:19" ht="45" x14ac:dyDescent="0.25">
      <c r="A284" s="58" t="s">
        <v>235</v>
      </c>
      <c r="B284" s="46" t="s">
        <v>236</v>
      </c>
      <c r="C284" s="46" t="s">
        <v>435</v>
      </c>
      <c r="D284" s="58" t="s">
        <v>235</v>
      </c>
      <c r="E284" s="49">
        <v>0</v>
      </c>
      <c r="F284" s="105">
        <v>0</v>
      </c>
      <c r="G284" s="105">
        <v>0</v>
      </c>
      <c r="H284" s="105">
        <v>0</v>
      </c>
      <c r="I284" s="105">
        <v>0</v>
      </c>
      <c r="J284" s="105">
        <v>0</v>
      </c>
      <c r="K284" s="105">
        <v>0</v>
      </c>
      <c r="L284" s="105">
        <v>0</v>
      </c>
      <c r="M284" s="105">
        <v>0</v>
      </c>
      <c r="N284" s="105">
        <v>0</v>
      </c>
      <c r="O284" s="105">
        <v>4700</v>
      </c>
      <c r="P284" s="105">
        <v>0</v>
      </c>
      <c r="Q284" s="105">
        <v>4700</v>
      </c>
      <c r="R284" s="105">
        <v>0</v>
      </c>
      <c r="S284" s="105">
        <v>0</v>
      </c>
    </row>
    <row r="285" spans="1:19" ht="45" x14ac:dyDescent="0.25">
      <c r="A285" s="45" t="s">
        <v>230</v>
      </c>
      <c r="B285" s="46" t="s">
        <v>231</v>
      </c>
      <c r="C285" s="46" t="s">
        <v>374</v>
      </c>
      <c r="D285" s="45" t="s">
        <v>230</v>
      </c>
      <c r="E285" s="49">
        <v>46198.1</v>
      </c>
      <c r="F285" s="105">
        <v>0</v>
      </c>
      <c r="G285" s="105">
        <v>46198.1</v>
      </c>
      <c r="H285" s="105">
        <v>0</v>
      </c>
      <c r="I285" s="105">
        <v>0</v>
      </c>
      <c r="J285" s="105">
        <v>319734.3</v>
      </c>
      <c r="K285" s="105">
        <v>0</v>
      </c>
      <c r="L285" s="105">
        <v>319734.3</v>
      </c>
      <c r="M285" s="105">
        <v>0</v>
      </c>
      <c r="N285" s="105">
        <v>0</v>
      </c>
      <c r="O285" s="105">
        <v>701086.8</v>
      </c>
      <c r="P285" s="105">
        <v>0</v>
      </c>
      <c r="Q285" s="105">
        <v>701086.8</v>
      </c>
      <c r="R285" s="105">
        <v>0</v>
      </c>
      <c r="S285" s="105">
        <v>0</v>
      </c>
    </row>
    <row r="286" spans="1:19" ht="45" x14ac:dyDescent="0.25">
      <c r="A286" s="45" t="s">
        <v>234</v>
      </c>
      <c r="B286" s="46">
        <v>13.632999999999999</v>
      </c>
      <c r="C286" s="46" t="s">
        <v>376</v>
      </c>
      <c r="D286" s="45" t="s">
        <v>234</v>
      </c>
      <c r="E286" s="49">
        <v>9000</v>
      </c>
      <c r="F286" s="105">
        <v>0</v>
      </c>
      <c r="G286" s="105">
        <v>9000</v>
      </c>
      <c r="H286" s="105">
        <v>0</v>
      </c>
      <c r="I286" s="105">
        <v>0</v>
      </c>
      <c r="J286" s="105">
        <v>3242.5</v>
      </c>
      <c r="K286" s="105">
        <v>0</v>
      </c>
      <c r="L286" s="105">
        <v>3242.5</v>
      </c>
      <c r="M286" s="105">
        <v>0</v>
      </c>
      <c r="N286" s="105">
        <v>0</v>
      </c>
      <c r="O286" s="105">
        <v>10228.6</v>
      </c>
      <c r="P286" s="105">
        <v>0</v>
      </c>
      <c r="Q286" s="105">
        <v>10228.6</v>
      </c>
      <c r="R286" s="105">
        <v>0</v>
      </c>
      <c r="S286" s="105">
        <v>0</v>
      </c>
    </row>
    <row r="287" spans="1:19" ht="63.75" customHeight="1" x14ac:dyDescent="0.25">
      <c r="A287" s="45" t="s">
        <v>232</v>
      </c>
      <c r="B287" s="46" t="s">
        <v>233</v>
      </c>
      <c r="C287" s="46" t="s">
        <v>375</v>
      </c>
      <c r="D287" s="45" t="s">
        <v>232</v>
      </c>
      <c r="E287" s="49">
        <v>10100</v>
      </c>
      <c r="F287" s="105">
        <v>0</v>
      </c>
      <c r="G287" s="105">
        <v>10100</v>
      </c>
      <c r="H287" s="105">
        <v>0</v>
      </c>
      <c r="I287" s="105">
        <v>0</v>
      </c>
      <c r="J287" s="105">
        <v>68007</v>
      </c>
      <c r="K287" s="105">
        <v>0</v>
      </c>
      <c r="L287" s="105">
        <v>68007</v>
      </c>
      <c r="M287" s="105">
        <v>0</v>
      </c>
      <c r="N287" s="105">
        <v>0</v>
      </c>
      <c r="O287" s="105">
        <v>771897.9</v>
      </c>
      <c r="P287" s="105">
        <v>0</v>
      </c>
      <c r="Q287" s="105">
        <v>276897.90000000002</v>
      </c>
      <c r="R287" s="105">
        <v>0</v>
      </c>
      <c r="S287" s="105">
        <v>495000</v>
      </c>
    </row>
    <row r="288" spans="1:19" ht="60" x14ac:dyDescent="0.25">
      <c r="A288" s="45" t="s">
        <v>333</v>
      </c>
      <c r="B288" s="46" t="s">
        <v>237</v>
      </c>
      <c r="C288" s="46" t="s">
        <v>415</v>
      </c>
      <c r="D288" s="45" t="s">
        <v>333</v>
      </c>
      <c r="E288" s="49">
        <v>4750</v>
      </c>
      <c r="F288" s="105">
        <v>0</v>
      </c>
      <c r="G288" s="105">
        <v>4750</v>
      </c>
      <c r="H288" s="105">
        <v>0</v>
      </c>
      <c r="I288" s="105">
        <v>0</v>
      </c>
      <c r="J288" s="105">
        <v>112600</v>
      </c>
      <c r="K288" s="105">
        <v>0</v>
      </c>
      <c r="L288" s="105">
        <v>112600</v>
      </c>
      <c r="M288" s="105">
        <v>0</v>
      </c>
      <c r="N288" s="105">
        <v>0</v>
      </c>
      <c r="O288" s="105">
        <v>34915.4</v>
      </c>
      <c r="P288" s="105">
        <v>0</v>
      </c>
      <c r="Q288" s="105">
        <v>34915.4</v>
      </c>
      <c r="R288" s="105">
        <v>0</v>
      </c>
      <c r="S288" s="105">
        <v>0</v>
      </c>
    </row>
    <row r="289" spans="1:19" ht="60" x14ac:dyDescent="0.25">
      <c r="A289" s="45" t="s">
        <v>334</v>
      </c>
      <c r="B289" s="46" t="s">
        <v>236</v>
      </c>
      <c r="C289" s="46" t="s">
        <v>436</v>
      </c>
      <c r="D289" s="45" t="s">
        <v>334</v>
      </c>
      <c r="E289" s="49">
        <v>4700</v>
      </c>
      <c r="F289" s="105">
        <v>0</v>
      </c>
      <c r="G289" s="105">
        <v>4700</v>
      </c>
      <c r="H289" s="105">
        <v>0</v>
      </c>
      <c r="I289" s="105">
        <v>0</v>
      </c>
      <c r="J289" s="105">
        <v>27300</v>
      </c>
      <c r="K289" s="105">
        <v>0</v>
      </c>
      <c r="L289" s="105">
        <v>27300</v>
      </c>
      <c r="M289" s="105">
        <v>0</v>
      </c>
      <c r="N289" s="105">
        <v>0</v>
      </c>
      <c r="O289" s="105">
        <v>273500</v>
      </c>
      <c r="P289" s="105">
        <v>0</v>
      </c>
      <c r="Q289" s="105">
        <v>273500</v>
      </c>
      <c r="R289" s="105">
        <v>0</v>
      </c>
      <c r="S289" s="105">
        <v>0</v>
      </c>
    </row>
    <row r="290" spans="1:19" ht="60" x14ac:dyDescent="0.25">
      <c r="A290" s="45" t="s">
        <v>335</v>
      </c>
      <c r="B290" s="46" t="s">
        <v>238</v>
      </c>
      <c r="C290" s="46" t="s">
        <v>437</v>
      </c>
      <c r="D290" s="45" t="s">
        <v>335</v>
      </c>
      <c r="E290" s="49">
        <v>0</v>
      </c>
      <c r="F290" s="105">
        <v>0</v>
      </c>
      <c r="G290" s="105">
        <v>0</v>
      </c>
      <c r="H290" s="105">
        <v>0</v>
      </c>
      <c r="I290" s="105">
        <v>0</v>
      </c>
      <c r="J290" s="105">
        <v>0</v>
      </c>
      <c r="K290" s="105">
        <v>0</v>
      </c>
      <c r="L290" s="105">
        <v>0</v>
      </c>
      <c r="M290" s="105">
        <v>0</v>
      </c>
      <c r="N290" s="105">
        <v>0</v>
      </c>
      <c r="O290" s="105">
        <v>4800</v>
      </c>
      <c r="P290" s="105">
        <v>0</v>
      </c>
      <c r="Q290" s="105">
        <v>4800</v>
      </c>
      <c r="R290" s="105">
        <v>0</v>
      </c>
      <c r="S290" s="105">
        <v>0</v>
      </c>
    </row>
    <row r="291" spans="1:19" ht="60" x14ac:dyDescent="0.25">
      <c r="A291" s="45" t="s">
        <v>336</v>
      </c>
      <c r="B291" s="46" t="s">
        <v>239</v>
      </c>
      <c r="C291" s="46" t="s">
        <v>438</v>
      </c>
      <c r="D291" s="45" t="s">
        <v>336</v>
      </c>
      <c r="E291" s="49">
        <v>0</v>
      </c>
      <c r="F291" s="105">
        <v>0</v>
      </c>
      <c r="G291" s="105">
        <v>0</v>
      </c>
      <c r="H291" s="105">
        <v>0</v>
      </c>
      <c r="I291" s="105">
        <v>0</v>
      </c>
      <c r="J291" s="105">
        <v>0</v>
      </c>
      <c r="K291" s="105">
        <v>0</v>
      </c>
      <c r="L291" s="105">
        <v>0</v>
      </c>
      <c r="M291" s="105">
        <v>0</v>
      </c>
      <c r="N291" s="105">
        <v>0</v>
      </c>
      <c r="O291" s="105">
        <v>9042.9</v>
      </c>
      <c r="P291" s="105">
        <v>0</v>
      </c>
      <c r="Q291" s="105">
        <v>9042.9</v>
      </c>
      <c r="R291" s="105">
        <v>0</v>
      </c>
      <c r="S291" s="105">
        <v>0</v>
      </c>
    </row>
    <row r="292" spans="1:19" ht="38.25" customHeight="1" x14ac:dyDescent="0.25">
      <c r="A292" s="62" t="s">
        <v>156</v>
      </c>
      <c r="B292" s="46" t="s">
        <v>451</v>
      </c>
      <c r="C292" s="46" t="s">
        <v>451</v>
      </c>
      <c r="D292" s="44" t="s">
        <v>156</v>
      </c>
      <c r="E292" s="49">
        <v>847425</v>
      </c>
      <c r="F292" s="105">
        <v>0</v>
      </c>
      <c r="G292" s="105">
        <v>250000</v>
      </c>
      <c r="H292" s="105">
        <v>0</v>
      </c>
      <c r="I292" s="105">
        <v>597425</v>
      </c>
      <c r="J292" s="105">
        <v>1194850</v>
      </c>
      <c r="K292" s="105">
        <v>0</v>
      </c>
      <c r="L292" s="105">
        <v>0</v>
      </c>
      <c r="M292" s="105">
        <v>0</v>
      </c>
      <c r="N292" s="105">
        <v>1194850</v>
      </c>
      <c r="O292" s="105">
        <v>597425</v>
      </c>
      <c r="P292" s="105">
        <v>0</v>
      </c>
      <c r="Q292" s="105">
        <v>0</v>
      </c>
      <c r="R292" s="105">
        <v>0</v>
      </c>
      <c r="S292" s="105">
        <v>597425</v>
      </c>
    </row>
    <row r="293" spans="1:19" x14ac:dyDescent="0.25">
      <c r="A293" s="63" t="s">
        <v>18</v>
      </c>
      <c r="B293" s="46" t="s">
        <v>451</v>
      </c>
      <c r="C293" s="46" t="s">
        <v>451</v>
      </c>
      <c r="D293" s="57" t="s">
        <v>18</v>
      </c>
      <c r="E293" s="49">
        <v>847425</v>
      </c>
      <c r="F293" s="105">
        <v>0</v>
      </c>
      <c r="G293" s="105">
        <v>250000</v>
      </c>
      <c r="H293" s="105">
        <v>0</v>
      </c>
      <c r="I293" s="105">
        <v>597425</v>
      </c>
      <c r="J293" s="105">
        <v>1194850</v>
      </c>
      <c r="K293" s="105">
        <v>0</v>
      </c>
      <c r="L293" s="105">
        <v>0</v>
      </c>
      <c r="M293" s="105">
        <v>0</v>
      </c>
      <c r="N293" s="105">
        <v>1194850</v>
      </c>
      <c r="O293" s="105">
        <v>597425</v>
      </c>
      <c r="P293" s="105">
        <v>0</v>
      </c>
      <c r="Q293" s="105">
        <v>0</v>
      </c>
      <c r="R293" s="105">
        <v>0</v>
      </c>
      <c r="S293" s="105">
        <v>597425</v>
      </c>
    </row>
    <row r="294" spans="1:19" ht="105" x14ac:dyDescent="0.25">
      <c r="A294" s="58" t="s">
        <v>160</v>
      </c>
      <c r="B294" s="46" t="s">
        <v>161</v>
      </c>
      <c r="C294" s="46" t="s">
        <v>426</v>
      </c>
      <c r="D294" s="58" t="s">
        <v>160</v>
      </c>
      <c r="E294" s="49">
        <v>847425</v>
      </c>
      <c r="F294" s="105">
        <v>0</v>
      </c>
      <c r="G294" s="105">
        <v>250000</v>
      </c>
      <c r="H294" s="105">
        <v>0</v>
      </c>
      <c r="I294" s="105">
        <v>597425</v>
      </c>
      <c r="J294" s="105">
        <v>1194850</v>
      </c>
      <c r="K294" s="105">
        <v>0</v>
      </c>
      <c r="L294" s="105">
        <v>0</v>
      </c>
      <c r="M294" s="105">
        <v>0</v>
      </c>
      <c r="N294" s="105">
        <v>1194850</v>
      </c>
      <c r="O294" s="105">
        <v>597425</v>
      </c>
      <c r="P294" s="105">
        <v>0</v>
      </c>
      <c r="Q294" s="105">
        <v>0</v>
      </c>
      <c r="R294" s="105">
        <v>0</v>
      </c>
      <c r="S294" s="105">
        <v>597425</v>
      </c>
    </row>
    <row r="295" spans="1:19" x14ac:dyDescent="0.25">
      <c r="A295" s="100" t="s">
        <v>286</v>
      </c>
      <c r="B295" s="46" t="str">
        <f>IFERROR(INDEX('Ввод информации'!$F$8:$F$198,MATCH(#REF!,'Ввод информации'!$E$8:$E$198,0)),"")</f>
        <v/>
      </c>
      <c r="C295" s="46" t="str">
        <f>IFERROR(INDEX('Ввод информации'!$G$8:$G$198,MATCH(#REF!,'Ввод информации'!$E$8:$E$198,0)),"")</f>
        <v/>
      </c>
      <c r="D295" s="100" t="s">
        <v>286</v>
      </c>
      <c r="E295" s="49">
        <v>922173.1</v>
      </c>
      <c r="F295" s="105">
        <v>0</v>
      </c>
      <c r="G295" s="105">
        <v>324748.09999999998</v>
      </c>
      <c r="H295" s="105">
        <v>0</v>
      </c>
      <c r="I295" s="105">
        <v>597425</v>
      </c>
      <c r="J295" s="105">
        <v>1725733.8</v>
      </c>
      <c r="K295" s="105">
        <v>0</v>
      </c>
      <c r="L295" s="105">
        <v>530883.80000000005</v>
      </c>
      <c r="M295" s="105">
        <v>0</v>
      </c>
      <c r="N295" s="105">
        <v>1194850</v>
      </c>
      <c r="O295" s="105">
        <v>2407596.5999999996</v>
      </c>
      <c r="P295" s="105">
        <v>0</v>
      </c>
      <c r="Q295" s="105">
        <v>1315171.6000000001</v>
      </c>
      <c r="R295" s="105">
        <v>0</v>
      </c>
      <c r="S295" s="105">
        <v>1092425</v>
      </c>
    </row>
    <row r="296" spans="1:19" ht="20.25" x14ac:dyDescent="0.25">
      <c r="A296" s="128" t="s">
        <v>458</v>
      </c>
      <c r="B296" s="129"/>
      <c r="C296" s="129"/>
      <c r="D296" s="129"/>
      <c r="E296" s="129"/>
      <c r="F296" s="129"/>
      <c r="G296" s="129"/>
      <c r="H296" s="129"/>
      <c r="I296" s="129"/>
      <c r="J296" s="129"/>
      <c r="K296" s="129"/>
      <c r="L296" s="129"/>
      <c r="M296" s="129"/>
      <c r="N296" s="129"/>
      <c r="O296" s="129"/>
      <c r="P296" s="129"/>
      <c r="Q296" s="129"/>
      <c r="R296" s="129"/>
      <c r="S296" s="130"/>
    </row>
    <row r="297" spans="1:19" ht="9.75" customHeight="1" x14ac:dyDescent="0.25">
      <c r="A297" s="121" t="s">
        <v>288</v>
      </c>
      <c r="B297" s="121" t="s">
        <v>289</v>
      </c>
      <c r="C297" s="121" t="s">
        <v>290</v>
      </c>
      <c r="E297" s="122" t="s">
        <v>311</v>
      </c>
      <c r="F297" s="122"/>
      <c r="G297" s="122"/>
      <c r="H297" s="122"/>
      <c r="I297" s="122"/>
      <c r="J297" s="122"/>
      <c r="K297" s="122"/>
      <c r="L297" s="122"/>
      <c r="M297" s="122"/>
      <c r="N297" s="122"/>
      <c r="O297" s="122"/>
      <c r="P297" s="122"/>
      <c r="Q297" s="122"/>
      <c r="R297" s="122"/>
      <c r="S297" s="122"/>
    </row>
    <row r="298" spans="1:19" ht="11.25" customHeight="1" x14ac:dyDescent="0.25">
      <c r="A298" s="121"/>
      <c r="B298" s="121"/>
      <c r="C298" s="121"/>
      <c r="E298" s="122"/>
      <c r="F298" s="122"/>
      <c r="G298" s="122"/>
      <c r="H298" s="122"/>
      <c r="I298" s="122"/>
      <c r="J298" s="122"/>
      <c r="K298" s="122"/>
      <c r="L298" s="122"/>
      <c r="M298" s="122"/>
      <c r="N298" s="122"/>
      <c r="O298" s="122"/>
      <c r="P298" s="122"/>
      <c r="Q298" s="122"/>
      <c r="R298" s="122"/>
      <c r="S298" s="122"/>
    </row>
    <row r="299" spans="1:19" x14ac:dyDescent="0.25">
      <c r="A299" s="121"/>
      <c r="B299" s="121"/>
      <c r="C299" s="121"/>
      <c r="E299" s="123" t="s">
        <v>307</v>
      </c>
      <c r="F299" s="124"/>
      <c r="G299" s="124"/>
      <c r="H299" s="124"/>
      <c r="I299" s="124"/>
      <c r="J299" s="123" t="s">
        <v>309</v>
      </c>
      <c r="K299" s="124"/>
      <c r="L299" s="124"/>
      <c r="M299" s="124"/>
      <c r="N299" s="124"/>
      <c r="O299" s="123" t="s">
        <v>310</v>
      </c>
      <c r="P299" s="124"/>
      <c r="Q299" s="124"/>
      <c r="R299" s="124"/>
      <c r="S299" s="124"/>
    </row>
    <row r="300" spans="1:19" x14ac:dyDescent="0.25">
      <c r="A300" s="121"/>
      <c r="B300" s="121"/>
      <c r="C300" s="121"/>
      <c r="E300" s="123" t="s">
        <v>308</v>
      </c>
      <c r="F300" s="123" t="s">
        <v>13</v>
      </c>
      <c r="G300" s="123" t="s">
        <v>11</v>
      </c>
      <c r="H300" s="123" t="s">
        <v>12</v>
      </c>
      <c r="I300" s="123" t="s">
        <v>14</v>
      </c>
      <c r="J300" s="123" t="s">
        <v>308</v>
      </c>
      <c r="K300" s="123" t="s">
        <v>13</v>
      </c>
      <c r="L300" s="123" t="s">
        <v>11</v>
      </c>
      <c r="M300" s="123" t="s">
        <v>12</v>
      </c>
      <c r="N300" s="123" t="s">
        <v>14</v>
      </c>
      <c r="O300" s="123" t="s">
        <v>308</v>
      </c>
      <c r="P300" s="123" t="s">
        <v>13</v>
      </c>
      <c r="Q300" s="123" t="s">
        <v>11</v>
      </c>
      <c r="R300" s="123" t="s">
        <v>12</v>
      </c>
      <c r="S300" s="123" t="s">
        <v>14</v>
      </c>
    </row>
    <row r="301" spans="1:19" x14ac:dyDescent="0.25">
      <c r="A301" s="121"/>
      <c r="B301" s="121"/>
      <c r="C301" s="121"/>
      <c r="E301" s="123"/>
      <c r="F301" s="123"/>
      <c r="G301" s="123"/>
      <c r="H301" s="123"/>
      <c r="I301" s="123"/>
      <c r="J301" s="123"/>
      <c r="K301" s="123"/>
      <c r="L301" s="123"/>
      <c r="M301" s="123"/>
      <c r="N301" s="123"/>
      <c r="O301" s="123"/>
      <c r="P301" s="123"/>
      <c r="Q301" s="123"/>
      <c r="R301" s="123"/>
      <c r="S301" s="123"/>
    </row>
    <row r="302" spans="1:19" hidden="1" x14ac:dyDescent="0.25">
      <c r="A302" s="125" t="s">
        <v>291</v>
      </c>
      <c r="B302" s="125"/>
      <c r="C302" s="125"/>
      <c r="E302" s="50">
        <f>GETPIVOTDATA("Сумма по полю 11",$D$11)</f>
        <v>223363.40000000002</v>
      </c>
      <c r="F302" s="50">
        <f>GETPIVOTDATA("Сумма по полю 12",$D$11)</f>
        <v>0</v>
      </c>
      <c r="G302" s="50">
        <f>GETPIVOTDATA("Сумма по полю 13",$D$11)</f>
        <v>219101.40000000002</v>
      </c>
      <c r="H302" s="50">
        <f>GETPIVOTDATA("Сумма по полю 14",$D$11)</f>
        <v>4262</v>
      </c>
      <c r="I302" s="50">
        <f>GETPIVOTDATA("Сумма по полю 15",$D$11)</f>
        <v>0</v>
      </c>
      <c r="J302" s="50">
        <f>GETPIVOTDATA("Сумма по полю 16",$D$11)</f>
        <v>0</v>
      </c>
      <c r="K302" s="50">
        <f>GETPIVOTDATA("Сумма по полю 17",$D$11)</f>
        <v>0</v>
      </c>
      <c r="L302" s="50">
        <f>GETPIVOTDATA("Сумма по полю 18",$D$11)</f>
        <v>0</v>
      </c>
      <c r="M302" s="50">
        <f>GETPIVOTDATA("Сумма по полю 19",$D$11)</f>
        <v>0</v>
      </c>
      <c r="N302" s="50">
        <f>GETPIVOTDATA("Сумма по полю 20",$D$11)</f>
        <v>0</v>
      </c>
      <c r="O302" s="50">
        <f>GETPIVOTDATA("Сумма по полю 21",$D$11)</f>
        <v>0</v>
      </c>
      <c r="P302" s="50">
        <f>GETPIVOTDATA("Сумма по полю 22",$D$11)</f>
        <v>0</v>
      </c>
      <c r="Q302" s="50">
        <f>GETPIVOTDATA("Сумма по полю 23",$D$11)</f>
        <v>0</v>
      </c>
      <c r="R302" s="50">
        <f>GETPIVOTDATA("Сумма по полю 24",$D$11)</f>
        <v>0</v>
      </c>
      <c r="S302" s="50">
        <f>GETPIVOTDATA("Сумма по полю 25",$D$11)</f>
        <v>0</v>
      </c>
    </row>
    <row r="303" spans="1:19" hidden="1" x14ac:dyDescent="0.25">
      <c r="A303" s="98" t="s">
        <v>17</v>
      </c>
      <c r="B303" s="107" t="s">
        <v>387</v>
      </c>
      <c r="D303" s="98" t="s">
        <v>17</v>
      </c>
      <c r="E303" s="99" t="s">
        <v>387</v>
      </c>
    </row>
    <row r="304" spans="1:19" hidden="1" x14ac:dyDescent="0.25"/>
    <row r="305" spans="1:19" hidden="1" x14ac:dyDescent="0.25">
      <c r="A305" s="106" t="s">
        <v>285</v>
      </c>
      <c r="D305" s="97" t="s">
        <v>285</v>
      </c>
      <c r="E305" s="48" t="s">
        <v>292</v>
      </c>
      <c r="F305" s="104" t="s">
        <v>293</v>
      </c>
      <c r="G305" s="104" t="s">
        <v>294</v>
      </c>
      <c r="H305" s="104" t="s">
        <v>295</v>
      </c>
      <c r="I305" s="104" t="s">
        <v>296</v>
      </c>
      <c r="J305" s="104" t="s">
        <v>297</v>
      </c>
      <c r="K305" s="104" t="s">
        <v>298</v>
      </c>
      <c r="L305" s="104" t="s">
        <v>299</v>
      </c>
      <c r="M305" s="104" t="s">
        <v>300</v>
      </c>
      <c r="N305" s="104" t="s">
        <v>301</v>
      </c>
      <c r="O305" s="104" t="s">
        <v>302</v>
      </c>
      <c r="P305" s="104" t="s">
        <v>303</v>
      </c>
      <c r="Q305" s="104" t="s">
        <v>304</v>
      </c>
      <c r="R305" s="104" t="s">
        <v>305</v>
      </c>
      <c r="S305" s="104" t="s">
        <v>306</v>
      </c>
    </row>
    <row r="306" spans="1:19" ht="55.5" customHeight="1" x14ac:dyDescent="0.25">
      <c r="A306" s="62" t="s">
        <v>172</v>
      </c>
      <c r="B306" s="46" t="str">
        <f>IFERROR(INDEX('Ввод информации'!$F$8:$F$198,MATCH(#REF!,'Ввод информации'!$E$8:$E$198,0)),"")</f>
        <v/>
      </c>
      <c r="C306" s="46" t="str">
        <f>IFERROR(INDEX('Ввод информации'!$G$8:$G$198,MATCH(#REF!,'Ввод информации'!$E$8:$E$198,0)),"")</f>
        <v/>
      </c>
      <c r="D306" s="44" t="s">
        <v>172</v>
      </c>
      <c r="E306" s="49">
        <v>170000</v>
      </c>
      <c r="F306" s="105">
        <v>0</v>
      </c>
      <c r="G306" s="105">
        <v>161500</v>
      </c>
      <c r="H306" s="105">
        <v>8500</v>
      </c>
      <c r="I306" s="105">
        <v>0</v>
      </c>
      <c r="J306" s="105">
        <v>80000</v>
      </c>
      <c r="K306" s="105">
        <v>0</v>
      </c>
      <c r="L306" s="105">
        <v>76000</v>
      </c>
      <c r="M306" s="105">
        <v>4000</v>
      </c>
      <c r="N306" s="105">
        <v>0</v>
      </c>
      <c r="O306" s="105">
        <v>0</v>
      </c>
      <c r="P306" s="105">
        <v>0</v>
      </c>
      <c r="Q306" s="105">
        <v>0</v>
      </c>
      <c r="R306" s="105">
        <v>0</v>
      </c>
      <c r="S306" s="105">
        <v>0</v>
      </c>
    </row>
    <row r="307" spans="1:19" x14ac:dyDescent="0.25">
      <c r="A307" s="63" t="s">
        <v>15</v>
      </c>
      <c r="B307" s="46" t="str">
        <f>IFERROR(INDEX('Ввод информации'!$F$8:$F$198,MATCH(#REF!,'Ввод информации'!$E$8:$E$198,0)),"")</f>
        <v/>
      </c>
      <c r="C307" s="46" t="str">
        <f>IFERROR(INDEX('Ввод информации'!$G$8:$G$198,MATCH(#REF!,'Ввод информации'!$E$8:$E$198,0)),"")</f>
        <v/>
      </c>
      <c r="D307" s="57" t="s">
        <v>15</v>
      </c>
      <c r="E307" s="49">
        <v>170000</v>
      </c>
      <c r="F307" s="105">
        <v>0</v>
      </c>
      <c r="G307" s="105">
        <v>161500</v>
      </c>
      <c r="H307" s="105">
        <v>8500</v>
      </c>
      <c r="I307" s="105">
        <v>0</v>
      </c>
      <c r="J307" s="105">
        <v>80000</v>
      </c>
      <c r="K307" s="105">
        <v>0</v>
      </c>
      <c r="L307" s="105">
        <v>76000</v>
      </c>
      <c r="M307" s="105">
        <v>4000</v>
      </c>
      <c r="N307" s="105">
        <v>0</v>
      </c>
      <c r="O307" s="105">
        <v>0</v>
      </c>
      <c r="P307" s="105">
        <v>0</v>
      </c>
      <c r="Q307" s="105">
        <v>0</v>
      </c>
      <c r="R307" s="105">
        <v>0</v>
      </c>
      <c r="S307" s="105">
        <v>0</v>
      </c>
    </row>
    <row r="308" spans="1:19" ht="39.75" customHeight="1" x14ac:dyDescent="0.25">
      <c r="A308" s="58" t="s">
        <v>181</v>
      </c>
      <c r="B308" s="46" t="s">
        <v>193</v>
      </c>
      <c r="C308" s="46" t="s">
        <v>356</v>
      </c>
      <c r="D308" s="58" t="s">
        <v>181</v>
      </c>
      <c r="E308" s="49">
        <v>170000</v>
      </c>
      <c r="F308" s="105">
        <v>0</v>
      </c>
      <c r="G308" s="105">
        <v>161500</v>
      </c>
      <c r="H308" s="105">
        <v>8500</v>
      </c>
      <c r="I308" s="105">
        <v>0</v>
      </c>
      <c r="J308" s="105">
        <v>80000</v>
      </c>
      <c r="K308" s="105">
        <v>0</v>
      </c>
      <c r="L308" s="105">
        <v>76000</v>
      </c>
      <c r="M308" s="105">
        <v>4000</v>
      </c>
      <c r="N308" s="105">
        <v>0</v>
      </c>
      <c r="O308" s="105">
        <v>0</v>
      </c>
      <c r="P308" s="105">
        <v>0</v>
      </c>
      <c r="Q308" s="105">
        <v>0</v>
      </c>
      <c r="R308" s="105">
        <v>0</v>
      </c>
      <c r="S308" s="105">
        <v>0</v>
      </c>
    </row>
    <row r="309" spans="1:19" ht="45" x14ac:dyDescent="0.25">
      <c r="A309" s="62" t="s">
        <v>216</v>
      </c>
      <c r="B309" s="46" t="s">
        <v>451</v>
      </c>
      <c r="C309" s="46" t="s">
        <v>451</v>
      </c>
      <c r="D309" s="44" t="s">
        <v>216</v>
      </c>
      <c r="E309" s="49">
        <v>12000</v>
      </c>
      <c r="F309" s="105">
        <v>0</v>
      </c>
      <c r="G309" s="105">
        <v>12000</v>
      </c>
      <c r="H309" s="105">
        <v>0</v>
      </c>
      <c r="I309" s="105">
        <v>0</v>
      </c>
      <c r="J309" s="105">
        <v>0</v>
      </c>
      <c r="K309" s="105">
        <v>0</v>
      </c>
      <c r="L309" s="105">
        <v>0</v>
      </c>
      <c r="M309" s="105">
        <v>0</v>
      </c>
      <c r="N309" s="105">
        <v>0</v>
      </c>
      <c r="O309" s="105">
        <v>0</v>
      </c>
      <c r="P309" s="105">
        <v>0</v>
      </c>
      <c r="Q309" s="105">
        <v>0</v>
      </c>
      <c r="R309" s="105">
        <v>0</v>
      </c>
      <c r="S309" s="105">
        <v>0</v>
      </c>
    </row>
    <row r="310" spans="1:19" x14ac:dyDescent="0.25">
      <c r="A310" s="63" t="s">
        <v>15</v>
      </c>
      <c r="B310" s="46" t="s">
        <v>451</v>
      </c>
      <c r="C310" s="46" t="s">
        <v>451</v>
      </c>
      <c r="D310" s="57" t="s">
        <v>15</v>
      </c>
      <c r="E310" s="49">
        <v>12000</v>
      </c>
      <c r="F310" s="105">
        <v>0</v>
      </c>
      <c r="G310" s="105">
        <v>12000</v>
      </c>
      <c r="H310" s="105">
        <v>0</v>
      </c>
      <c r="I310" s="105">
        <v>0</v>
      </c>
      <c r="J310" s="105">
        <v>0</v>
      </c>
      <c r="K310" s="105">
        <v>0</v>
      </c>
      <c r="L310" s="105">
        <v>0</v>
      </c>
      <c r="M310" s="105">
        <v>0</v>
      </c>
      <c r="N310" s="105">
        <v>0</v>
      </c>
      <c r="O310" s="105">
        <v>0</v>
      </c>
      <c r="P310" s="105">
        <v>0</v>
      </c>
      <c r="Q310" s="105">
        <v>0</v>
      </c>
      <c r="R310" s="105">
        <v>0</v>
      </c>
      <c r="S310" s="105">
        <v>0</v>
      </c>
    </row>
    <row r="311" spans="1:19" ht="45" x14ac:dyDescent="0.25">
      <c r="A311" s="58" t="s">
        <v>339</v>
      </c>
      <c r="B311" s="46" t="s">
        <v>217</v>
      </c>
      <c r="C311" s="46" t="s">
        <v>428</v>
      </c>
      <c r="D311" s="58" t="s">
        <v>339</v>
      </c>
      <c r="E311" s="49">
        <v>12000</v>
      </c>
      <c r="F311" s="105">
        <v>0</v>
      </c>
      <c r="G311" s="105">
        <v>12000</v>
      </c>
      <c r="H311" s="105">
        <v>0</v>
      </c>
      <c r="I311" s="105">
        <v>0</v>
      </c>
      <c r="J311" s="105">
        <v>0</v>
      </c>
      <c r="K311" s="105">
        <v>0</v>
      </c>
      <c r="L311" s="105">
        <v>0</v>
      </c>
      <c r="M311" s="105">
        <v>0</v>
      </c>
      <c r="N311" s="105">
        <v>0</v>
      </c>
      <c r="O311" s="105">
        <v>0</v>
      </c>
      <c r="P311" s="105">
        <v>0</v>
      </c>
      <c r="Q311" s="105">
        <v>0</v>
      </c>
      <c r="R311" s="105">
        <v>0</v>
      </c>
      <c r="S311" s="105">
        <v>0</v>
      </c>
    </row>
    <row r="312" spans="1:19" ht="33.75" customHeight="1" x14ac:dyDescent="0.25">
      <c r="A312" s="62" t="s">
        <v>156</v>
      </c>
      <c r="B312" s="46" t="s">
        <v>451</v>
      </c>
      <c r="C312" s="46" t="s">
        <v>451</v>
      </c>
      <c r="D312" s="44" t="s">
        <v>156</v>
      </c>
      <c r="E312" s="49">
        <v>156990.29999999999</v>
      </c>
      <c r="F312" s="105">
        <v>0</v>
      </c>
      <c r="G312" s="105">
        <v>75490.3</v>
      </c>
      <c r="H312" s="105">
        <v>0</v>
      </c>
      <c r="I312" s="105">
        <v>81500</v>
      </c>
      <c r="J312" s="105">
        <v>330265</v>
      </c>
      <c r="K312" s="105">
        <v>0</v>
      </c>
      <c r="L312" s="105">
        <v>0</v>
      </c>
      <c r="M312" s="105">
        <v>0</v>
      </c>
      <c r="N312" s="105">
        <v>330265</v>
      </c>
      <c r="O312" s="105">
        <v>165132.70000000001</v>
      </c>
      <c r="P312" s="105">
        <v>0</v>
      </c>
      <c r="Q312" s="105">
        <v>0</v>
      </c>
      <c r="R312" s="105">
        <v>0</v>
      </c>
      <c r="S312" s="105">
        <v>165132.70000000001</v>
      </c>
    </row>
    <row r="313" spans="1:19" x14ac:dyDescent="0.25">
      <c r="A313" s="63" t="s">
        <v>18</v>
      </c>
      <c r="B313" s="46" t="s">
        <v>451</v>
      </c>
      <c r="C313" s="46" t="s">
        <v>451</v>
      </c>
      <c r="D313" s="57" t="s">
        <v>18</v>
      </c>
      <c r="E313" s="49">
        <v>156990.29999999999</v>
      </c>
      <c r="F313" s="105">
        <v>0</v>
      </c>
      <c r="G313" s="105">
        <v>75490.3</v>
      </c>
      <c r="H313" s="105">
        <v>0</v>
      </c>
      <c r="I313" s="105">
        <v>81500</v>
      </c>
      <c r="J313" s="105">
        <v>330265</v>
      </c>
      <c r="K313" s="105">
        <v>0</v>
      </c>
      <c r="L313" s="105">
        <v>0</v>
      </c>
      <c r="M313" s="105">
        <v>0</v>
      </c>
      <c r="N313" s="105">
        <v>330265</v>
      </c>
      <c r="O313" s="105">
        <v>165132.70000000001</v>
      </c>
      <c r="P313" s="105">
        <v>0</v>
      </c>
      <c r="Q313" s="105">
        <v>0</v>
      </c>
      <c r="R313" s="105">
        <v>0</v>
      </c>
      <c r="S313" s="105">
        <v>165132.70000000001</v>
      </c>
    </row>
    <row r="314" spans="1:19" ht="83.25" customHeight="1" x14ac:dyDescent="0.25">
      <c r="A314" s="58" t="s">
        <v>162</v>
      </c>
      <c r="B314" s="46" t="s">
        <v>163</v>
      </c>
      <c r="C314" s="46" t="s">
        <v>426</v>
      </c>
      <c r="D314" s="58" t="s">
        <v>162</v>
      </c>
      <c r="E314" s="49">
        <v>156990.29999999999</v>
      </c>
      <c r="F314" s="105">
        <v>0</v>
      </c>
      <c r="G314" s="105">
        <v>75490.3</v>
      </c>
      <c r="H314" s="105">
        <v>0</v>
      </c>
      <c r="I314" s="105">
        <v>81500</v>
      </c>
      <c r="J314" s="105">
        <v>330265</v>
      </c>
      <c r="K314" s="105">
        <v>0</v>
      </c>
      <c r="L314" s="105">
        <v>0</v>
      </c>
      <c r="M314" s="105">
        <v>0</v>
      </c>
      <c r="N314" s="105">
        <v>330265</v>
      </c>
      <c r="O314" s="105">
        <v>165132.70000000001</v>
      </c>
      <c r="P314" s="105">
        <v>0</v>
      </c>
      <c r="Q314" s="105">
        <v>0</v>
      </c>
      <c r="R314" s="105">
        <v>0</v>
      </c>
      <c r="S314" s="105">
        <v>165132.70000000001</v>
      </c>
    </row>
    <row r="315" spans="1:19" x14ac:dyDescent="0.25">
      <c r="A315" s="100" t="s">
        <v>286</v>
      </c>
      <c r="B315" s="46" t="str">
        <f>IFERROR(INDEX('Ввод информации'!$F$8:$F$198,MATCH(#REF!,'Ввод информации'!$E$8:$E$198,0)),"")</f>
        <v/>
      </c>
      <c r="C315" s="46" t="str">
        <f>IFERROR(INDEX('Ввод информации'!$G$8:$G$198,MATCH(#REF!,'Ввод информации'!$E$8:$E$198,0)),"")</f>
        <v/>
      </c>
      <c r="D315" s="100" t="s">
        <v>286</v>
      </c>
      <c r="E315" s="49">
        <v>338990.3</v>
      </c>
      <c r="F315" s="105">
        <v>0</v>
      </c>
      <c r="G315" s="105">
        <v>248990.3</v>
      </c>
      <c r="H315" s="105">
        <v>8500</v>
      </c>
      <c r="I315" s="105">
        <v>81500</v>
      </c>
      <c r="J315" s="105">
        <v>410265</v>
      </c>
      <c r="K315" s="105">
        <v>0</v>
      </c>
      <c r="L315" s="105">
        <v>76000</v>
      </c>
      <c r="M315" s="105">
        <v>4000</v>
      </c>
      <c r="N315" s="105">
        <v>330265</v>
      </c>
      <c r="O315" s="105">
        <v>165132.70000000001</v>
      </c>
      <c r="P315" s="105">
        <v>0</v>
      </c>
      <c r="Q315" s="105">
        <v>0</v>
      </c>
      <c r="R315" s="105">
        <v>0</v>
      </c>
      <c r="S315" s="105">
        <v>165132.70000000001</v>
      </c>
    </row>
    <row r="316" spans="1:19" ht="20.25" x14ac:dyDescent="0.25">
      <c r="A316" s="128" t="s">
        <v>459</v>
      </c>
      <c r="B316" s="129"/>
      <c r="C316" s="129"/>
      <c r="D316" s="129"/>
      <c r="E316" s="129"/>
      <c r="F316" s="129"/>
      <c r="G316" s="129"/>
      <c r="H316" s="129"/>
      <c r="I316" s="129"/>
      <c r="J316" s="129"/>
      <c r="K316" s="129"/>
      <c r="L316" s="129"/>
      <c r="M316" s="129"/>
      <c r="N316" s="129"/>
      <c r="O316" s="129"/>
      <c r="P316" s="129"/>
      <c r="Q316" s="129"/>
      <c r="R316" s="129"/>
      <c r="S316" s="130"/>
    </row>
    <row r="317" spans="1:19" ht="9.75" customHeight="1" x14ac:dyDescent="0.25">
      <c r="A317" s="121" t="s">
        <v>288</v>
      </c>
      <c r="B317" s="121" t="s">
        <v>289</v>
      </c>
      <c r="C317" s="121" t="s">
        <v>290</v>
      </c>
      <c r="E317" s="122" t="s">
        <v>311</v>
      </c>
      <c r="F317" s="122"/>
      <c r="G317" s="122"/>
      <c r="H317" s="122"/>
      <c r="I317" s="122"/>
      <c r="J317" s="122"/>
      <c r="K317" s="122"/>
      <c r="L317" s="122"/>
      <c r="M317" s="122"/>
      <c r="N317" s="122"/>
      <c r="O317" s="122"/>
      <c r="P317" s="122"/>
      <c r="Q317" s="122"/>
      <c r="R317" s="122"/>
      <c r="S317" s="122"/>
    </row>
    <row r="318" spans="1:19" ht="10.5" customHeight="1" x14ac:dyDescent="0.25">
      <c r="A318" s="121"/>
      <c r="B318" s="121"/>
      <c r="C318" s="121"/>
      <c r="E318" s="122"/>
      <c r="F318" s="122"/>
      <c r="G318" s="122"/>
      <c r="H318" s="122"/>
      <c r="I318" s="122"/>
      <c r="J318" s="122"/>
      <c r="K318" s="122"/>
      <c r="L318" s="122"/>
      <c r="M318" s="122"/>
      <c r="N318" s="122"/>
      <c r="O318" s="122"/>
      <c r="P318" s="122"/>
      <c r="Q318" s="122"/>
      <c r="R318" s="122"/>
      <c r="S318" s="122"/>
    </row>
    <row r="319" spans="1:19" x14ac:dyDescent="0.25">
      <c r="A319" s="121"/>
      <c r="B319" s="121"/>
      <c r="C319" s="121"/>
      <c r="E319" s="123" t="s">
        <v>307</v>
      </c>
      <c r="F319" s="124"/>
      <c r="G319" s="124"/>
      <c r="H319" s="124"/>
      <c r="I319" s="124"/>
      <c r="J319" s="123" t="s">
        <v>309</v>
      </c>
      <c r="K319" s="124"/>
      <c r="L319" s="124"/>
      <c r="M319" s="124"/>
      <c r="N319" s="124"/>
      <c r="O319" s="123" t="s">
        <v>310</v>
      </c>
      <c r="P319" s="124"/>
      <c r="Q319" s="124"/>
      <c r="R319" s="124"/>
      <c r="S319" s="124"/>
    </row>
    <row r="320" spans="1:19" x14ac:dyDescent="0.25">
      <c r="A320" s="121"/>
      <c r="B320" s="121"/>
      <c r="C320" s="121"/>
      <c r="E320" s="123" t="s">
        <v>308</v>
      </c>
      <c r="F320" s="123" t="s">
        <v>13</v>
      </c>
      <c r="G320" s="123" t="s">
        <v>11</v>
      </c>
      <c r="H320" s="123" t="s">
        <v>12</v>
      </c>
      <c r="I320" s="123" t="s">
        <v>14</v>
      </c>
      <c r="J320" s="123" t="s">
        <v>308</v>
      </c>
      <c r="K320" s="123" t="s">
        <v>13</v>
      </c>
      <c r="L320" s="123" t="s">
        <v>11</v>
      </c>
      <c r="M320" s="123" t="s">
        <v>12</v>
      </c>
      <c r="N320" s="123" t="s">
        <v>14</v>
      </c>
      <c r="O320" s="123" t="s">
        <v>308</v>
      </c>
      <c r="P320" s="123" t="s">
        <v>13</v>
      </c>
      <c r="Q320" s="123" t="s">
        <v>11</v>
      </c>
      <c r="R320" s="123" t="s">
        <v>12</v>
      </c>
      <c r="S320" s="123" t="s">
        <v>14</v>
      </c>
    </row>
    <row r="321" spans="1:19" x14ac:dyDescent="0.25">
      <c r="A321" s="121"/>
      <c r="B321" s="121"/>
      <c r="C321" s="121"/>
      <c r="E321" s="123"/>
      <c r="F321" s="123"/>
      <c r="G321" s="123"/>
      <c r="H321" s="123"/>
      <c r="I321" s="123"/>
      <c r="J321" s="123"/>
      <c r="K321" s="123"/>
      <c r="L321" s="123"/>
      <c r="M321" s="123"/>
      <c r="N321" s="123"/>
      <c r="O321" s="123"/>
      <c r="P321" s="123"/>
      <c r="Q321" s="123"/>
      <c r="R321" s="123"/>
      <c r="S321" s="123"/>
    </row>
    <row r="322" spans="1:19" hidden="1" x14ac:dyDescent="0.25">
      <c r="A322" s="125" t="s">
        <v>291</v>
      </c>
      <c r="B322" s="125"/>
      <c r="C322" s="125"/>
      <c r="E322" s="50">
        <f>GETPIVOTDATA("Сумма по полю 11",$D$11)</f>
        <v>223363.40000000002</v>
      </c>
      <c r="F322" s="50">
        <f>GETPIVOTDATA("Сумма по полю 12",$D$11)</f>
        <v>0</v>
      </c>
      <c r="G322" s="50">
        <f>GETPIVOTDATA("Сумма по полю 13",$D$11)</f>
        <v>219101.40000000002</v>
      </c>
      <c r="H322" s="50">
        <f>GETPIVOTDATA("Сумма по полю 14",$D$11)</f>
        <v>4262</v>
      </c>
      <c r="I322" s="50">
        <f>GETPIVOTDATA("Сумма по полю 15",$D$11)</f>
        <v>0</v>
      </c>
      <c r="J322" s="50">
        <f>GETPIVOTDATA("Сумма по полю 16",$D$11)</f>
        <v>0</v>
      </c>
      <c r="K322" s="50">
        <f>GETPIVOTDATA("Сумма по полю 17",$D$11)</f>
        <v>0</v>
      </c>
      <c r="L322" s="50">
        <f>GETPIVOTDATA("Сумма по полю 18",$D$11)</f>
        <v>0</v>
      </c>
      <c r="M322" s="50">
        <f>GETPIVOTDATA("Сумма по полю 19",$D$11)</f>
        <v>0</v>
      </c>
      <c r="N322" s="50">
        <f>GETPIVOTDATA("Сумма по полю 20",$D$11)</f>
        <v>0</v>
      </c>
      <c r="O322" s="50">
        <f>GETPIVOTDATA("Сумма по полю 21",$D$11)</f>
        <v>0</v>
      </c>
      <c r="P322" s="50">
        <f>GETPIVOTDATA("Сумма по полю 22",$D$11)</f>
        <v>0</v>
      </c>
      <c r="Q322" s="50">
        <f>GETPIVOTDATA("Сумма по полю 23",$D$11)</f>
        <v>0</v>
      </c>
      <c r="R322" s="50">
        <f>GETPIVOTDATA("Сумма по полю 24",$D$11)</f>
        <v>0</v>
      </c>
      <c r="S322" s="50">
        <f>GETPIVOTDATA("Сумма по полю 25",$D$11)</f>
        <v>0</v>
      </c>
    </row>
    <row r="323" spans="1:19" hidden="1" x14ac:dyDescent="0.25">
      <c r="A323" s="98" t="s">
        <v>17</v>
      </c>
      <c r="B323" s="107" t="s">
        <v>325</v>
      </c>
      <c r="D323" s="98" t="s">
        <v>17</v>
      </c>
      <c r="E323" s="99" t="s">
        <v>325</v>
      </c>
    </row>
    <row r="324" spans="1:19" hidden="1" x14ac:dyDescent="0.25"/>
    <row r="325" spans="1:19" hidden="1" x14ac:dyDescent="0.25">
      <c r="A325" s="106" t="s">
        <v>285</v>
      </c>
      <c r="D325" s="97" t="s">
        <v>285</v>
      </c>
      <c r="E325" s="48" t="s">
        <v>292</v>
      </c>
      <c r="F325" s="104" t="s">
        <v>293</v>
      </c>
      <c r="G325" s="104" t="s">
        <v>294</v>
      </c>
      <c r="H325" s="104" t="s">
        <v>295</v>
      </c>
      <c r="I325" s="104" t="s">
        <v>296</v>
      </c>
      <c r="J325" s="104" t="s">
        <v>297</v>
      </c>
      <c r="K325" s="104" t="s">
        <v>298</v>
      </c>
      <c r="L325" s="104" t="s">
        <v>299</v>
      </c>
      <c r="M325" s="104" t="s">
        <v>300</v>
      </c>
      <c r="N325" s="104" t="s">
        <v>301</v>
      </c>
      <c r="O325" s="104" t="s">
        <v>302</v>
      </c>
      <c r="P325" s="104" t="s">
        <v>303</v>
      </c>
      <c r="Q325" s="104" t="s">
        <v>304</v>
      </c>
      <c r="R325" s="104" t="s">
        <v>305</v>
      </c>
      <c r="S325" s="104" t="s">
        <v>306</v>
      </c>
    </row>
    <row r="326" spans="1:19" ht="45" x14ac:dyDescent="0.25">
      <c r="A326" s="62" t="s">
        <v>216</v>
      </c>
      <c r="B326" s="46" t="str">
        <f>IFERROR(INDEX('Ввод информации'!$F$8:$F$198,MATCH(#REF!,'Ввод информации'!$E$8:$E$198,0)),"")</f>
        <v/>
      </c>
      <c r="C326" s="46" t="str">
        <f>IFERROR(INDEX('Ввод информации'!$G$8:$G$198,MATCH(#REF!,'Ввод информации'!$E$8:$E$198,0)),"")</f>
        <v/>
      </c>
      <c r="D326" s="44" t="s">
        <v>216</v>
      </c>
      <c r="E326" s="49">
        <v>508163.2</v>
      </c>
      <c r="F326" s="105">
        <v>0</v>
      </c>
      <c r="G326" s="105">
        <v>508163.2</v>
      </c>
      <c r="H326" s="105">
        <v>0</v>
      </c>
      <c r="I326" s="105">
        <v>0</v>
      </c>
      <c r="J326" s="105">
        <v>1194869.3</v>
      </c>
      <c r="K326" s="105">
        <v>0</v>
      </c>
      <c r="L326" s="105">
        <v>1194869.3</v>
      </c>
      <c r="M326" s="105">
        <v>0</v>
      </c>
      <c r="N326" s="105">
        <v>0</v>
      </c>
      <c r="O326" s="105">
        <v>0</v>
      </c>
      <c r="P326" s="105">
        <v>0</v>
      </c>
      <c r="Q326" s="105">
        <v>0</v>
      </c>
      <c r="R326" s="105">
        <v>0</v>
      </c>
      <c r="S326" s="105">
        <v>0</v>
      </c>
    </row>
    <row r="327" spans="1:19" x14ac:dyDescent="0.25">
      <c r="A327" s="63" t="s">
        <v>15</v>
      </c>
      <c r="B327" s="46" t="str">
        <f>IFERROR(INDEX('Ввод информации'!$F$8:$F$198,MATCH(#REF!,'Ввод информации'!$E$8:$E$198,0)),"")</f>
        <v/>
      </c>
      <c r="C327" s="46" t="str">
        <f>IFERROR(INDEX('Ввод информации'!$G$8:$G$198,MATCH(#REF!,'Ввод информации'!$E$8:$E$198,0)),"")</f>
        <v/>
      </c>
      <c r="D327" s="57" t="s">
        <v>15</v>
      </c>
      <c r="E327" s="49">
        <v>508163.2</v>
      </c>
      <c r="F327" s="105">
        <v>0</v>
      </c>
      <c r="G327" s="105">
        <v>508163.2</v>
      </c>
      <c r="H327" s="105">
        <v>0</v>
      </c>
      <c r="I327" s="105">
        <v>0</v>
      </c>
      <c r="J327" s="105">
        <v>1194869.3</v>
      </c>
      <c r="K327" s="105">
        <v>0</v>
      </c>
      <c r="L327" s="105">
        <v>1194869.3</v>
      </c>
      <c r="M327" s="105">
        <v>0</v>
      </c>
      <c r="N327" s="105">
        <v>0</v>
      </c>
      <c r="O327" s="105">
        <v>0</v>
      </c>
      <c r="P327" s="105">
        <v>0</v>
      </c>
      <c r="Q327" s="105">
        <v>0</v>
      </c>
      <c r="R327" s="105">
        <v>0</v>
      </c>
      <c r="S327" s="105">
        <v>0</v>
      </c>
    </row>
    <row r="328" spans="1:19" ht="38.25" x14ac:dyDescent="0.25">
      <c r="A328" s="58" t="s">
        <v>240</v>
      </c>
      <c r="B328" s="46" t="s">
        <v>241</v>
      </c>
      <c r="C328" s="46" t="s">
        <v>377</v>
      </c>
      <c r="D328" s="58" t="s">
        <v>240</v>
      </c>
      <c r="E328" s="49">
        <v>508163.2</v>
      </c>
      <c r="F328" s="105">
        <v>0</v>
      </c>
      <c r="G328" s="105">
        <v>508163.2</v>
      </c>
      <c r="H328" s="105">
        <v>0</v>
      </c>
      <c r="I328" s="105">
        <v>0</v>
      </c>
      <c r="J328" s="105">
        <v>1194869.3</v>
      </c>
      <c r="K328" s="105">
        <v>0</v>
      </c>
      <c r="L328" s="105">
        <v>1194869.3</v>
      </c>
      <c r="M328" s="105">
        <v>0</v>
      </c>
      <c r="N328" s="105">
        <v>0</v>
      </c>
      <c r="O328" s="105">
        <v>0</v>
      </c>
      <c r="P328" s="105">
        <v>0</v>
      </c>
      <c r="Q328" s="105">
        <v>0</v>
      </c>
      <c r="R328" s="105">
        <v>0</v>
      </c>
      <c r="S328" s="105">
        <v>0</v>
      </c>
    </row>
    <row r="329" spans="1:19" ht="36" customHeight="1" x14ac:dyDescent="0.25">
      <c r="A329" s="62" t="s">
        <v>274</v>
      </c>
      <c r="B329" s="46" t="s">
        <v>451</v>
      </c>
      <c r="C329" s="46" t="s">
        <v>451</v>
      </c>
      <c r="D329" s="44" t="s">
        <v>274</v>
      </c>
      <c r="E329" s="49">
        <v>34000</v>
      </c>
      <c r="F329" s="105">
        <v>0</v>
      </c>
      <c r="G329" s="105">
        <v>34000</v>
      </c>
      <c r="H329" s="105">
        <v>0</v>
      </c>
      <c r="I329" s="105">
        <v>0</v>
      </c>
      <c r="J329" s="105">
        <v>0</v>
      </c>
      <c r="K329" s="105">
        <v>0</v>
      </c>
      <c r="L329" s="105">
        <v>0</v>
      </c>
      <c r="M329" s="105">
        <v>0</v>
      </c>
      <c r="N329" s="105">
        <v>0</v>
      </c>
      <c r="O329" s="105">
        <v>0</v>
      </c>
      <c r="P329" s="105">
        <v>0</v>
      </c>
      <c r="Q329" s="105">
        <v>0</v>
      </c>
      <c r="R329" s="105">
        <v>0</v>
      </c>
      <c r="S329" s="105">
        <v>0</v>
      </c>
    </row>
    <row r="330" spans="1:19" x14ac:dyDescent="0.25">
      <c r="A330" s="63" t="s">
        <v>15</v>
      </c>
      <c r="B330" s="46" t="s">
        <v>451</v>
      </c>
      <c r="C330" s="46" t="s">
        <v>451</v>
      </c>
      <c r="D330" s="57" t="s">
        <v>15</v>
      </c>
      <c r="E330" s="49">
        <v>34000</v>
      </c>
      <c r="F330" s="105">
        <v>0</v>
      </c>
      <c r="G330" s="105">
        <v>34000</v>
      </c>
      <c r="H330" s="105">
        <v>0</v>
      </c>
      <c r="I330" s="105">
        <v>0</v>
      </c>
      <c r="J330" s="105">
        <v>0</v>
      </c>
      <c r="K330" s="105">
        <v>0</v>
      </c>
      <c r="L330" s="105">
        <v>0</v>
      </c>
      <c r="M330" s="105">
        <v>0</v>
      </c>
      <c r="N330" s="105">
        <v>0</v>
      </c>
      <c r="O330" s="105">
        <v>0</v>
      </c>
      <c r="P330" s="105">
        <v>0</v>
      </c>
      <c r="Q330" s="105">
        <v>0</v>
      </c>
      <c r="R330" s="105">
        <v>0</v>
      </c>
      <c r="S330" s="105">
        <v>0</v>
      </c>
    </row>
    <row r="331" spans="1:19" ht="51.75" customHeight="1" x14ac:dyDescent="0.25">
      <c r="A331" s="58" t="s">
        <v>109</v>
      </c>
      <c r="B331" s="46" t="s">
        <v>110</v>
      </c>
      <c r="C331" s="46" t="s">
        <v>344</v>
      </c>
      <c r="D331" s="58" t="s">
        <v>109</v>
      </c>
      <c r="E331" s="49">
        <v>34000</v>
      </c>
      <c r="F331" s="105">
        <v>0</v>
      </c>
      <c r="G331" s="105">
        <v>34000</v>
      </c>
      <c r="H331" s="105">
        <v>0</v>
      </c>
      <c r="I331" s="105">
        <v>0</v>
      </c>
      <c r="J331" s="105">
        <v>0</v>
      </c>
      <c r="K331" s="105">
        <v>0</v>
      </c>
      <c r="L331" s="105">
        <v>0</v>
      </c>
      <c r="M331" s="105">
        <v>0</v>
      </c>
      <c r="N331" s="105">
        <v>0</v>
      </c>
      <c r="O331" s="105">
        <v>0</v>
      </c>
      <c r="P331" s="105">
        <v>0</v>
      </c>
      <c r="Q331" s="105">
        <v>0</v>
      </c>
      <c r="R331" s="105">
        <v>0</v>
      </c>
      <c r="S331" s="105">
        <v>0</v>
      </c>
    </row>
    <row r="332" spans="1:19" x14ac:dyDescent="0.25">
      <c r="A332" s="100" t="s">
        <v>286</v>
      </c>
      <c r="B332" s="46" t="str">
        <f>IFERROR(INDEX('Ввод информации'!$F$8:$F$198,MATCH(#REF!,'Ввод информации'!$E$8:$E$198,0)),"")</f>
        <v/>
      </c>
      <c r="C332" s="46" t="str">
        <f>IFERROR(INDEX('Ввод информации'!$G$8:$G$198,MATCH(#REF!,'Ввод информации'!$E$8:$E$198,0)),"")</f>
        <v/>
      </c>
      <c r="D332" s="100" t="s">
        <v>286</v>
      </c>
      <c r="E332" s="49">
        <v>542163.19999999995</v>
      </c>
      <c r="F332" s="105">
        <v>0</v>
      </c>
      <c r="G332" s="105">
        <v>542163.19999999995</v>
      </c>
      <c r="H332" s="105">
        <v>0</v>
      </c>
      <c r="I332" s="105">
        <v>0</v>
      </c>
      <c r="J332" s="105">
        <v>1194869.3</v>
      </c>
      <c r="K332" s="105">
        <v>0</v>
      </c>
      <c r="L332" s="105">
        <v>1194869.3</v>
      </c>
      <c r="M332" s="105">
        <v>0</v>
      </c>
      <c r="N332" s="105">
        <v>0</v>
      </c>
      <c r="O332" s="105">
        <v>0</v>
      </c>
      <c r="P332" s="105">
        <v>0</v>
      </c>
      <c r="Q332" s="105">
        <v>0</v>
      </c>
      <c r="R332" s="105">
        <v>0</v>
      </c>
      <c r="S332" s="105">
        <v>0</v>
      </c>
    </row>
    <row r="333" spans="1:19" ht="20.25" x14ac:dyDescent="0.25">
      <c r="A333" s="128" t="s">
        <v>460</v>
      </c>
      <c r="B333" s="129"/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30"/>
    </row>
    <row r="334" spans="1:19" ht="10.5" customHeight="1" x14ac:dyDescent="0.25">
      <c r="A334" s="121" t="s">
        <v>288</v>
      </c>
      <c r="B334" s="121" t="s">
        <v>289</v>
      </c>
      <c r="C334" s="121" t="s">
        <v>290</v>
      </c>
      <c r="E334" s="122" t="s">
        <v>311</v>
      </c>
      <c r="F334" s="122"/>
      <c r="G334" s="122"/>
      <c r="H334" s="122"/>
      <c r="I334" s="122"/>
      <c r="J334" s="122"/>
      <c r="K334" s="122"/>
      <c r="L334" s="122"/>
      <c r="M334" s="122"/>
      <c r="N334" s="122"/>
      <c r="O334" s="122"/>
      <c r="P334" s="122"/>
      <c r="Q334" s="122"/>
      <c r="R334" s="122"/>
      <c r="S334" s="122"/>
    </row>
    <row r="335" spans="1:19" ht="9.75" customHeight="1" x14ac:dyDescent="0.25">
      <c r="A335" s="121"/>
      <c r="B335" s="121"/>
      <c r="C335" s="121"/>
      <c r="E335" s="122"/>
      <c r="F335" s="122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</row>
    <row r="336" spans="1:19" x14ac:dyDescent="0.25">
      <c r="A336" s="121"/>
      <c r="B336" s="121"/>
      <c r="C336" s="121"/>
      <c r="E336" s="123" t="s">
        <v>307</v>
      </c>
      <c r="F336" s="124"/>
      <c r="G336" s="124"/>
      <c r="H336" s="124"/>
      <c r="I336" s="124"/>
      <c r="J336" s="123" t="s">
        <v>309</v>
      </c>
      <c r="K336" s="124"/>
      <c r="L336" s="124"/>
      <c r="M336" s="124"/>
      <c r="N336" s="124"/>
      <c r="O336" s="123" t="s">
        <v>310</v>
      </c>
      <c r="P336" s="124"/>
      <c r="Q336" s="124"/>
      <c r="R336" s="124"/>
      <c r="S336" s="124"/>
    </row>
    <row r="337" spans="1:19" x14ac:dyDescent="0.25">
      <c r="A337" s="121"/>
      <c r="B337" s="121"/>
      <c r="C337" s="121"/>
      <c r="E337" s="123" t="s">
        <v>308</v>
      </c>
      <c r="F337" s="123" t="s">
        <v>13</v>
      </c>
      <c r="G337" s="123" t="s">
        <v>11</v>
      </c>
      <c r="H337" s="123" t="s">
        <v>12</v>
      </c>
      <c r="I337" s="123" t="s">
        <v>14</v>
      </c>
      <c r="J337" s="123" t="s">
        <v>308</v>
      </c>
      <c r="K337" s="123" t="s">
        <v>13</v>
      </c>
      <c r="L337" s="123" t="s">
        <v>11</v>
      </c>
      <c r="M337" s="123" t="s">
        <v>12</v>
      </c>
      <c r="N337" s="123" t="s">
        <v>14</v>
      </c>
      <c r="O337" s="123" t="s">
        <v>308</v>
      </c>
      <c r="P337" s="123" t="s">
        <v>13</v>
      </c>
      <c r="Q337" s="123" t="s">
        <v>11</v>
      </c>
      <c r="R337" s="123" t="s">
        <v>12</v>
      </c>
      <c r="S337" s="123" t="s">
        <v>14</v>
      </c>
    </row>
    <row r="338" spans="1:19" x14ac:dyDescent="0.25">
      <c r="A338" s="121"/>
      <c r="B338" s="121"/>
      <c r="C338" s="121"/>
      <c r="E338" s="123"/>
      <c r="F338" s="123"/>
      <c r="G338" s="123"/>
      <c r="H338" s="123"/>
      <c r="I338" s="123"/>
      <c r="J338" s="123"/>
      <c r="K338" s="123"/>
      <c r="L338" s="123"/>
      <c r="M338" s="123"/>
      <c r="N338" s="123"/>
      <c r="O338" s="123"/>
      <c r="P338" s="123"/>
      <c r="Q338" s="123"/>
      <c r="R338" s="123"/>
      <c r="S338" s="123"/>
    </row>
    <row r="339" spans="1:19" hidden="1" x14ac:dyDescent="0.25">
      <c r="A339" s="125" t="s">
        <v>291</v>
      </c>
      <c r="B339" s="125"/>
      <c r="C339" s="125"/>
      <c r="E339" s="50">
        <f>GETPIVOTDATA("Сумма по полю 11",$D$11)</f>
        <v>223363.40000000002</v>
      </c>
      <c r="F339" s="50">
        <f>GETPIVOTDATA("Сумма по полю 12",$D$11)</f>
        <v>0</v>
      </c>
      <c r="G339" s="50">
        <f>GETPIVOTDATA("Сумма по полю 13",$D$11)</f>
        <v>219101.40000000002</v>
      </c>
      <c r="H339" s="50">
        <f>GETPIVOTDATA("Сумма по полю 14",$D$11)</f>
        <v>4262</v>
      </c>
      <c r="I339" s="50">
        <f>GETPIVOTDATA("Сумма по полю 15",$D$11)</f>
        <v>0</v>
      </c>
      <c r="J339" s="50">
        <f>GETPIVOTDATA("Сумма по полю 16",$D$11)</f>
        <v>0</v>
      </c>
      <c r="K339" s="50">
        <f>GETPIVOTDATA("Сумма по полю 17",$D$11)</f>
        <v>0</v>
      </c>
      <c r="L339" s="50">
        <f>GETPIVOTDATA("Сумма по полю 18",$D$11)</f>
        <v>0</v>
      </c>
      <c r="M339" s="50">
        <f>GETPIVOTDATA("Сумма по полю 19",$D$11)</f>
        <v>0</v>
      </c>
      <c r="N339" s="50">
        <f>GETPIVOTDATA("Сумма по полю 20",$D$11)</f>
        <v>0</v>
      </c>
      <c r="O339" s="50">
        <f>GETPIVOTDATA("Сумма по полю 21",$D$11)</f>
        <v>0</v>
      </c>
      <c r="P339" s="50">
        <f>GETPIVOTDATA("Сумма по полю 22",$D$11)</f>
        <v>0</v>
      </c>
      <c r="Q339" s="50">
        <f>GETPIVOTDATA("Сумма по полю 23",$D$11)</f>
        <v>0</v>
      </c>
      <c r="R339" s="50">
        <f>GETPIVOTDATA("Сумма по полю 24",$D$11)</f>
        <v>0</v>
      </c>
      <c r="S339" s="50">
        <f>GETPIVOTDATA("Сумма по полю 25",$D$11)</f>
        <v>0</v>
      </c>
    </row>
    <row r="340" spans="1:19" hidden="1" x14ac:dyDescent="0.25">
      <c r="A340" s="98" t="s">
        <v>17</v>
      </c>
      <c r="B340" s="107" t="s">
        <v>326</v>
      </c>
      <c r="D340" s="98" t="s">
        <v>17</v>
      </c>
      <c r="E340" s="99" t="s">
        <v>326</v>
      </c>
    </row>
    <row r="341" spans="1:19" hidden="1" x14ac:dyDescent="0.25"/>
    <row r="342" spans="1:19" hidden="1" x14ac:dyDescent="0.25">
      <c r="A342" s="106" t="s">
        <v>285</v>
      </c>
      <c r="D342" s="97" t="s">
        <v>285</v>
      </c>
      <c r="E342" s="48" t="s">
        <v>292</v>
      </c>
      <c r="F342" s="104" t="s">
        <v>293</v>
      </c>
      <c r="G342" s="104" t="s">
        <v>294</v>
      </c>
      <c r="H342" s="104" t="s">
        <v>295</v>
      </c>
      <c r="I342" s="104" t="s">
        <v>296</v>
      </c>
      <c r="J342" s="104" t="s">
        <v>297</v>
      </c>
      <c r="K342" s="104" t="s">
        <v>298</v>
      </c>
      <c r="L342" s="104" t="s">
        <v>299</v>
      </c>
      <c r="M342" s="104" t="s">
        <v>300</v>
      </c>
      <c r="N342" s="104" t="s">
        <v>301</v>
      </c>
      <c r="O342" s="104" t="s">
        <v>302</v>
      </c>
      <c r="P342" s="104" t="s">
        <v>303</v>
      </c>
      <c r="Q342" s="104" t="s">
        <v>304</v>
      </c>
      <c r="R342" s="104" t="s">
        <v>305</v>
      </c>
      <c r="S342" s="104" t="s">
        <v>306</v>
      </c>
    </row>
    <row r="343" spans="1:19" ht="51.75" customHeight="1" x14ac:dyDescent="0.25">
      <c r="A343" s="62" t="s">
        <v>172</v>
      </c>
      <c r="B343" s="46" t="str">
        <f>IFERROR(INDEX('Ввод информации'!$F$8:$F$198,MATCH(#REF!,'Ввод информации'!$E$8:$E$198,0)),"")</f>
        <v/>
      </c>
      <c r="C343" s="46" t="str">
        <f>IFERROR(INDEX('Ввод информации'!$G$8:$G$198,MATCH(#REF!,'Ввод информации'!$E$8:$E$198,0)),"")</f>
        <v/>
      </c>
      <c r="D343" s="44" t="s">
        <v>172</v>
      </c>
      <c r="E343" s="49">
        <v>84986.5</v>
      </c>
      <c r="F343" s="105">
        <v>0</v>
      </c>
      <c r="G343" s="105">
        <v>67989.2</v>
      </c>
      <c r="H343" s="105">
        <v>16997.3</v>
      </c>
      <c r="I343" s="105">
        <v>0</v>
      </c>
      <c r="J343" s="105">
        <v>169368.30000000002</v>
      </c>
      <c r="K343" s="105">
        <v>38512.5</v>
      </c>
      <c r="L343" s="105">
        <v>104684.6</v>
      </c>
      <c r="M343" s="105">
        <v>26171.200000000001</v>
      </c>
      <c r="N343" s="105">
        <v>0</v>
      </c>
      <c r="O343" s="105">
        <v>169510.5</v>
      </c>
      <c r="P343" s="105">
        <v>38650.9</v>
      </c>
      <c r="Q343" s="105">
        <v>104687.7</v>
      </c>
      <c r="R343" s="105">
        <v>26171.9</v>
      </c>
      <c r="S343" s="105">
        <v>0</v>
      </c>
    </row>
    <row r="344" spans="1:19" x14ac:dyDescent="0.25">
      <c r="A344" s="63" t="s">
        <v>15</v>
      </c>
      <c r="B344" s="46" t="str">
        <f>IFERROR(INDEX('Ввод информации'!$F$8:$F$198,MATCH(#REF!,'Ввод информации'!$E$8:$E$198,0)),"")</f>
        <v/>
      </c>
      <c r="C344" s="46" t="str">
        <f>IFERROR(INDEX('Ввод информации'!$G$8:$G$198,MATCH(#REF!,'Ввод информации'!$E$8:$E$198,0)),"")</f>
        <v/>
      </c>
      <c r="D344" s="57" t="s">
        <v>15</v>
      </c>
      <c r="E344" s="49">
        <v>84986.5</v>
      </c>
      <c r="F344" s="105">
        <v>0</v>
      </c>
      <c r="G344" s="105">
        <v>67989.2</v>
      </c>
      <c r="H344" s="105">
        <v>16997.3</v>
      </c>
      <c r="I344" s="105">
        <v>0</v>
      </c>
      <c r="J344" s="105">
        <v>169368.30000000002</v>
      </c>
      <c r="K344" s="105">
        <v>38512.5</v>
      </c>
      <c r="L344" s="105">
        <v>104684.6</v>
      </c>
      <c r="M344" s="105">
        <v>26171.200000000001</v>
      </c>
      <c r="N344" s="105">
        <v>0</v>
      </c>
      <c r="O344" s="105">
        <v>169510.5</v>
      </c>
      <c r="P344" s="105">
        <v>38650.9</v>
      </c>
      <c r="Q344" s="105">
        <v>104687.7</v>
      </c>
      <c r="R344" s="105">
        <v>26171.9</v>
      </c>
      <c r="S344" s="105">
        <v>0</v>
      </c>
    </row>
    <row r="345" spans="1:19" ht="96" customHeight="1" x14ac:dyDescent="0.25">
      <c r="A345" s="58" t="s">
        <v>183</v>
      </c>
      <c r="B345" s="46" t="s">
        <v>192</v>
      </c>
      <c r="C345" s="46" t="s">
        <v>358</v>
      </c>
      <c r="D345" s="58" t="s">
        <v>183</v>
      </c>
      <c r="E345" s="49">
        <v>0</v>
      </c>
      <c r="F345" s="105">
        <v>0</v>
      </c>
      <c r="G345" s="105">
        <v>0</v>
      </c>
      <c r="H345" s="105">
        <v>0</v>
      </c>
      <c r="I345" s="105">
        <v>0</v>
      </c>
      <c r="J345" s="105">
        <v>169368.30000000002</v>
      </c>
      <c r="K345" s="105">
        <v>38512.5</v>
      </c>
      <c r="L345" s="105">
        <v>104684.6</v>
      </c>
      <c r="M345" s="105">
        <v>26171.200000000001</v>
      </c>
      <c r="N345" s="105">
        <v>0</v>
      </c>
      <c r="O345" s="105">
        <v>169510.5</v>
      </c>
      <c r="P345" s="105">
        <v>38650.9</v>
      </c>
      <c r="Q345" s="105">
        <v>104687.7</v>
      </c>
      <c r="R345" s="105">
        <v>26171.9</v>
      </c>
      <c r="S345" s="105">
        <v>0</v>
      </c>
    </row>
    <row r="346" spans="1:19" ht="51" x14ac:dyDescent="0.25">
      <c r="A346" s="45" t="s">
        <v>182</v>
      </c>
      <c r="B346" s="46" t="s">
        <v>194</v>
      </c>
      <c r="C346" s="46" t="s">
        <v>357</v>
      </c>
      <c r="D346" s="45" t="s">
        <v>182</v>
      </c>
      <c r="E346" s="49">
        <v>84986.5</v>
      </c>
      <c r="F346" s="105">
        <v>0</v>
      </c>
      <c r="G346" s="105">
        <v>67989.2</v>
      </c>
      <c r="H346" s="105">
        <v>16997.3</v>
      </c>
      <c r="I346" s="105">
        <v>0</v>
      </c>
      <c r="J346" s="105">
        <v>0</v>
      </c>
      <c r="K346" s="105">
        <v>0</v>
      </c>
      <c r="L346" s="105">
        <v>0</v>
      </c>
      <c r="M346" s="105">
        <v>0</v>
      </c>
      <c r="N346" s="105">
        <v>0</v>
      </c>
      <c r="O346" s="105">
        <v>0</v>
      </c>
      <c r="P346" s="105">
        <v>0</v>
      </c>
      <c r="Q346" s="105">
        <v>0</v>
      </c>
      <c r="R346" s="105">
        <v>0</v>
      </c>
      <c r="S346" s="105">
        <v>0</v>
      </c>
    </row>
    <row r="347" spans="1:19" ht="36" customHeight="1" x14ac:dyDescent="0.25">
      <c r="A347" s="62" t="s">
        <v>275</v>
      </c>
      <c r="B347" s="46" t="s">
        <v>451</v>
      </c>
      <c r="C347" s="46" t="s">
        <v>451</v>
      </c>
      <c r="D347" s="44" t="s">
        <v>275</v>
      </c>
      <c r="E347" s="49">
        <v>1208775</v>
      </c>
      <c r="F347" s="105">
        <v>222765.2</v>
      </c>
      <c r="G347" s="105">
        <v>876190.4</v>
      </c>
      <c r="H347" s="105">
        <v>109819.4</v>
      </c>
      <c r="I347" s="105">
        <v>0</v>
      </c>
      <c r="J347" s="105">
        <v>498459.8</v>
      </c>
      <c r="K347" s="105">
        <v>0</v>
      </c>
      <c r="L347" s="105">
        <v>433660</v>
      </c>
      <c r="M347" s="105">
        <v>64799.8</v>
      </c>
      <c r="N347" s="105">
        <v>0</v>
      </c>
      <c r="O347" s="105">
        <v>503468.2</v>
      </c>
      <c r="P347" s="105">
        <v>0</v>
      </c>
      <c r="Q347" s="105">
        <v>438017.4</v>
      </c>
      <c r="R347" s="105">
        <v>65450.8</v>
      </c>
      <c r="S347" s="105">
        <v>0</v>
      </c>
    </row>
    <row r="348" spans="1:19" x14ac:dyDescent="0.25">
      <c r="A348" s="63" t="s">
        <v>18</v>
      </c>
      <c r="B348" s="46" t="s">
        <v>451</v>
      </c>
      <c r="C348" s="46" t="s">
        <v>451</v>
      </c>
      <c r="D348" s="57" t="s">
        <v>18</v>
      </c>
      <c r="E348" s="49">
        <v>262347.40000000002</v>
      </c>
      <c r="F348" s="105">
        <v>0</v>
      </c>
      <c r="G348" s="105">
        <v>228242.2</v>
      </c>
      <c r="H348" s="105">
        <v>34105.199999999997</v>
      </c>
      <c r="I348" s="105">
        <v>0</v>
      </c>
      <c r="J348" s="105">
        <v>498459.8</v>
      </c>
      <c r="K348" s="105">
        <v>0</v>
      </c>
      <c r="L348" s="105">
        <v>433660</v>
      </c>
      <c r="M348" s="105">
        <v>64799.8</v>
      </c>
      <c r="N348" s="105">
        <v>0</v>
      </c>
      <c r="O348" s="105">
        <v>503468.2</v>
      </c>
      <c r="P348" s="105">
        <v>0</v>
      </c>
      <c r="Q348" s="105">
        <v>438017.4</v>
      </c>
      <c r="R348" s="105">
        <v>65450.8</v>
      </c>
      <c r="S348" s="105">
        <v>0</v>
      </c>
    </row>
    <row r="349" spans="1:19" ht="60" x14ac:dyDescent="0.25">
      <c r="A349" s="58" t="s">
        <v>135</v>
      </c>
      <c r="B349" s="46" t="s">
        <v>51</v>
      </c>
      <c r="C349" s="46" t="s">
        <v>402</v>
      </c>
      <c r="D349" s="58" t="s">
        <v>135</v>
      </c>
      <c r="E349" s="49">
        <v>131173.70000000001</v>
      </c>
      <c r="F349" s="105">
        <v>0</v>
      </c>
      <c r="G349" s="105">
        <v>114121.1</v>
      </c>
      <c r="H349" s="105">
        <v>17052.599999999999</v>
      </c>
      <c r="I349" s="105">
        <v>0</v>
      </c>
      <c r="J349" s="105">
        <v>249229.9</v>
      </c>
      <c r="K349" s="105">
        <v>0</v>
      </c>
      <c r="L349" s="105">
        <v>216830</v>
      </c>
      <c r="M349" s="105">
        <v>32399.9</v>
      </c>
      <c r="N349" s="105">
        <v>0</v>
      </c>
      <c r="O349" s="105">
        <v>251734.1</v>
      </c>
      <c r="P349" s="105">
        <v>0</v>
      </c>
      <c r="Q349" s="105">
        <v>219008.7</v>
      </c>
      <c r="R349" s="105">
        <v>32725.4</v>
      </c>
      <c r="S349" s="105">
        <v>0</v>
      </c>
    </row>
    <row r="350" spans="1:19" ht="60" x14ac:dyDescent="0.25">
      <c r="A350" s="45" t="s">
        <v>134</v>
      </c>
      <c r="B350" s="46" t="s">
        <v>51</v>
      </c>
      <c r="C350" s="46" t="s">
        <v>402</v>
      </c>
      <c r="D350" s="45" t="s">
        <v>134</v>
      </c>
      <c r="E350" s="49">
        <v>131173.70000000001</v>
      </c>
      <c r="F350" s="105">
        <v>0</v>
      </c>
      <c r="G350" s="105">
        <v>114121.1</v>
      </c>
      <c r="H350" s="105">
        <v>17052.599999999999</v>
      </c>
      <c r="I350" s="105">
        <v>0</v>
      </c>
      <c r="J350" s="105">
        <v>249229.9</v>
      </c>
      <c r="K350" s="105">
        <v>0</v>
      </c>
      <c r="L350" s="105">
        <v>216830</v>
      </c>
      <c r="M350" s="105">
        <v>32399.9</v>
      </c>
      <c r="N350" s="105">
        <v>0</v>
      </c>
      <c r="O350" s="105">
        <v>251734.1</v>
      </c>
      <c r="P350" s="105">
        <v>0</v>
      </c>
      <c r="Q350" s="105">
        <v>219008.7</v>
      </c>
      <c r="R350" s="105">
        <v>32725.4</v>
      </c>
      <c r="S350" s="105">
        <v>0</v>
      </c>
    </row>
    <row r="351" spans="1:19" ht="30" x14ac:dyDescent="0.25">
      <c r="A351" s="63" t="s">
        <v>207</v>
      </c>
      <c r="B351" s="46" t="s">
        <v>451</v>
      </c>
      <c r="C351" s="46" t="s">
        <v>451</v>
      </c>
      <c r="D351" s="57" t="s">
        <v>207</v>
      </c>
      <c r="E351" s="49">
        <v>946427.59999999986</v>
      </c>
      <c r="F351" s="105">
        <v>222765.2</v>
      </c>
      <c r="G351" s="105">
        <v>647948.19999999995</v>
      </c>
      <c r="H351" s="105">
        <v>75714.2</v>
      </c>
      <c r="I351" s="105">
        <v>0</v>
      </c>
      <c r="J351" s="105">
        <v>0</v>
      </c>
      <c r="K351" s="105">
        <v>0</v>
      </c>
      <c r="L351" s="105">
        <v>0</v>
      </c>
      <c r="M351" s="105">
        <v>0</v>
      </c>
      <c r="N351" s="105">
        <v>0</v>
      </c>
      <c r="O351" s="105">
        <v>0</v>
      </c>
      <c r="P351" s="105">
        <v>0</v>
      </c>
      <c r="Q351" s="105">
        <v>0</v>
      </c>
      <c r="R351" s="105">
        <v>0</v>
      </c>
      <c r="S351" s="105">
        <v>0</v>
      </c>
    </row>
    <row r="352" spans="1:19" ht="30" x14ac:dyDescent="0.25">
      <c r="A352" s="58" t="s">
        <v>209</v>
      </c>
      <c r="B352" s="46" t="s">
        <v>44</v>
      </c>
      <c r="C352" s="46" t="s">
        <v>212</v>
      </c>
      <c r="D352" s="58" t="s">
        <v>209</v>
      </c>
      <c r="E352" s="49">
        <v>473213.79999999993</v>
      </c>
      <c r="F352" s="105">
        <v>52976.1</v>
      </c>
      <c r="G352" s="105">
        <v>382380.6</v>
      </c>
      <c r="H352" s="105">
        <v>37857.1</v>
      </c>
      <c r="I352" s="105">
        <v>0</v>
      </c>
      <c r="J352" s="105">
        <v>0</v>
      </c>
      <c r="K352" s="105">
        <v>0</v>
      </c>
      <c r="L352" s="105">
        <v>0</v>
      </c>
      <c r="M352" s="105">
        <v>0</v>
      </c>
      <c r="N352" s="105">
        <v>0</v>
      </c>
      <c r="O352" s="105">
        <v>0</v>
      </c>
      <c r="P352" s="105">
        <v>0</v>
      </c>
      <c r="Q352" s="105">
        <v>0</v>
      </c>
      <c r="R352" s="105">
        <v>0</v>
      </c>
      <c r="S352" s="105">
        <v>0</v>
      </c>
    </row>
    <row r="353" spans="1:19" ht="25.5" x14ac:dyDescent="0.25">
      <c r="A353" s="45" t="s">
        <v>210</v>
      </c>
      <c r="B353" s="46" t="s">
        <v>44</v>
      </c>
      <c r="C353" s="46" t="s">
        <v>212</v>
      </c>
      <c r="D353" s="45" t="s">
        <v>210</v>
      </c>
      <c r="E353" s="49">
        <v>473213.79999999993</v>
      </c>
      <c r="F353" s="105">
        <v>169789.1</v>
      </c>
      <c r="G353" s="105">
        <v>265567.59999999998</v>
      </c>
      <c r="H353" s="105">
        <v>37857.1</v>
      </c>
      <c r="I353" s="105">
        <v>0</v>
      </c>
      <c r="J353" s="105">
        <v>0</v>
      </c>
      <c r="K353" s="105">
        <v>0</v>
      </c>
      <c r="L353" s="105">
        <v>0</v>
      </c>
      <c r="M353" s="105">
        <v>0</v>
      </c>
      <c r="N353" s="105">
        <v>0</v>
      </c>
      <c r="O353" s="105">
        <v>0</v>
      </c>
      <c r="P353" s="105">
        <v>0</v>
      </c>
      <c r="Q353" s="105">
        <v>0</v>
      </c>
      <c r="R353" s="105">
        <v>0</v>
      </c>
      <c r="S353" s="105">
        <v>0</v>
      </c>
    </row>
    <row r="354" spans="1:19" ht="45" x14ac:dyDescent="0.25">
      <c r="A354" s="62" t="s">
        <v>216</v>
      </c>
      <c r="B354" s="46" t="s">
        <v>451</v>
      </c>
      <c r="C354" s="46" t="s">
        <v>451</v>
      </c>
      <c r="D354" s="44" t="s">
        <v>216</v>
      </c>
      <c r="E354" s="49">
        <v>4857018.7999999989</v>
      </c>
      <c r="F354" s="105">
        <v>0</v>
      </c>
      <c r="G354" s="105">
        <v>1332213.8999999999</v>
      </c>
      <c r="H354" s="105">
        <v>0</v>
      </c>
      <c r="I354" s="105">
        <v>3524804.9</v>
      </c>
      <c r="J354" s="105">
        <v>9892883.3000000007</v>
      </c>
      <c r="K354" s="105">
        <v>0</v>
      </c>
      <c r="L354" s="105">
        <v>2166850.1</v>
      </c>
      <c r="M354" s="105">
        <v>0</v>
      </c>
      <c r="N354" s="105">
        <v>7726033.2000000002</v>
      </c>
      <c r="O354" s="105">
        <v>12236679.9</v>
      </c>
      <c r="P354" s="105">
        <v>0</v>
      </c>
      <c r="Q354" s="105">
        <v>2997679.9</v>
      </c>
      <c r="R354" s="105">
        <v>0</v>
      </c>
      <c r="S354" s="105">
        <v>9239000</v>
      </c>
    </row>
    <row r="355" spans="1:19" x14ac:dyDescent="0.25">
      <c r="A355" s="63" t="s">
        <v>15</v>
      </c>
      <c r="B355" s="46" t="s">
        <v>451</v>
      </c>
      <c r="C355" s="46" t="s">
        <v>451</v>
      </c>
      <c r="D355" s="57" t="s">
        <v>15</v>
      </c>
      <c r="E355" s="49">
        <v>4857018.7999999989</v>
      </c>
      <c r="F355" s="105">
        <v>0</v>
      </c>
      <c r="G355" s="105">
        <v>1332213.8999999999</v>
      </c>
      <c r="H355" s="105">
        <v>0</v>
      </c>
      <c r="I355" s="105">
        <v>3524804.9</v>
      </c>
      <c r="J355" s="105">
        <v>9892883.3000000007</v>
      </c>
      <c r="K355" s="105">
        <v>0</v>
      </c>
      <c r="L355" s="105">
        <v>2166850.1</v>
      </c>
      <c r="M355" s="105">
        <v>0</v>
      </c>
      <c r="N355" s="105">
        <v>7726033.2000000002</v>
      </c>
      <c r="O355" s="105">
        <v>12236679.9</v>
      </c>
      <c r="P355" s="105">
        <v>0</v>
      </c>
      <c r="Q355" s="105">
        <v>2997679.9</v>
      </c>
      <c r="R355" s="105">
        <v>0</v>
      </c>
      <c r="S355" s="105">
        <v>9239000</v>
      </c>
    </row>
    <row r="356" spans="1:19" ht="45" x14ac:dyDescent="0.25">
      <c r="A356" s="58" t="s">
        <v>245</v>
      </c>
      <c r="B356" s="46" t="s">
        <v>246</v>
      </c>
      <c r="C356" s="46" t="s">
        <v>441</v>
      </c>
      <c r="D356" s="58" t="s">
        <v>245</v>
      </c>
      <c r="E356" s="49">
        <v>15400</v>
      </c>
      <c r="F356" s="105">
        <v>0</v>
      </c>
      <c r="G356" s="105">
        <v>15400</v>
      </c>
      <c r="H356" s="105">
        <v>0</v>
      </c>
      <c r="I356" s="105">
        <v>0</v>
      </c>
      <c r="J356" s="105">
        <v>22322.799999999999</v>
      </c>
      <c r="K356" s="105">
        <v>0</v>
      </c>
      <c r="L356" s="105">
        <v>22322.799999999999</v>
      </c>
      <c r="M356" s="105">
        <v>0</v>
      </c>
      <c r="N356" s="105">
        <v>0</v>
      </c>
      <c r="O356" s="105">
        <v>1227490.7</v>
      </c>
      <c r="P356" s="105">
        <v>0</v>
      </c>
      <c r="Q356" s="105">
        <v>443490.7</v>
      </c>
      <c r="R356" s="105">
        <v>0</v>
      </c>
      <c r="S356" s="105">
        <v>784000</v>
      </c>
    </row>
    <row r="357" spans="1:19" ht="30" x14ac:dyDescent="0.25">
      <c r="A357" s="45" t="s">
        <v>248</v>
      </c>
      <c r="B357" s="46" t="s">
        <v>249</v>
      </c>
      <c r="C357" s="46" t="s">
        <v>443</v>
      </c>
      <c r="D357" s="45" t="s">
        <v>248</v>
      </c>
      <c r="E357" s="49">
        <v>4403651.0999999996</v>
      </c>
      <c r="F357" s="105">
        <v>0</v>
      </c>
      <c r="G357" s="105">
        <v>878846.2</v>
      </c>
      <c r="H357" s="105">
        <v>0</v>
      </c>
      <c r="I357" s="105">
        <v>3524804.9</v>
      </c>
      <c r="J357" s="105">
        <v>9374124.1999999993</v>
      </c>
      <c r="K357" s="105">
        <v>0</v>
      </c>
      <c r="L357" s="105">
        <v>1648091</v>
      </c>
      <c r="M357" s="105">
        <v>0</v>
      </c>
      <c r="N357" s="105">
        <v>7726033.2000000002</v>
      </c>
      <c r="O357" s="105">
        <v>8698474.3000000007</v>
      </c>
      <c r="P357" s="105">
        <v>0</v>
      </c>
      <c r="Q357" s="105">
        <v>627474.30000000005</v>
      </c>
      <c r="R357" s="105">
        <v>0</v>
      </c>
      <c r="S357" s="105">
        <v>8071000</v>
      </c>
    </row>
    <row r="358" spans="1:19" ht="30" x14ac:dyDescent="0.25">
      <c r="A358" s="45" t="s">
        <v>243</v>
      </c>
      <c r="B358" s="46" t="s">
        <v>244</v>
      </c>
      <c r="C358" s="46" t="s">
        <v>440</v>
      </c>
      <c r="D358" s="45" t="s">
        <v>243</v>
      </c>
      <c r="E358" s="49">
        <v>431342.6</v>
      </c>
      <c r="F358" s="105">
        <v>0</v>
      </c>
      <c r="G358" s="105">
        <v>431342.6</v>
      </c>
      <c r="H358" s="105">
        <v>0</v>
      </c>
      <c r="I358" s="105">
        <v>0</v>
      </c>
      <c r="J358" s="105">
        <v>477861.4</v>
      </c>
      <c r="K358" s="105">
        <v>0</v>
      </c>
      <c r="L358" s="105">
        <v>477861.4</v>
      </c>
      <c r="M358" s="105">
        <v>0</v>
      </c>
      <c r="N358" s="105">
        <v>0</v>
      </c>
      <c r="O358" s="105">
        <v>1634680.5</v>
      </c>
      <c r="P358" s="105">
        <v>0</v>
      </c>
      <c r="Q358" s="105">
        <v>1634680.5</v>
      </c>
      <c r="R358" s="105">
        <v>0</v>
      </c>
      <c r="S358" s="105">
        <v>0</v>
      </c>
    </row>
    <row r="359" spans="1:19" ht="45" x14ac:dyDescent="0.25">
      <c r="A359" s="45" t="s">
        <v>337</v>
      </c>
      <c r="B359" s="46" t="s">
        <v>242</v>
      </c>
      <c r="C359" s="46" t="s">
        <v>439</v>
      </c>
      <c r="D359" s="45" t="s">
        <v>337</v>
      </c>
      <c r="E359" s="49">
        <v>6625.1</v>
      </c>
      <c r="F359" s="105">
        <v>0</v>
      </c>
      <c r="G359" s="105">
        <v>6625.1</v>
      </c>
      <c r="H359" s="105">
        <v>0</v>
      </c>
      <c r="I359" s="105">
        <v>0</v>
      </c>
      <c r="J359" s="105">
        <v>11374.9</v>
      </c>
      <c r="K359" s="105">
        <v>0</v>
      </c>
      <c r="L359" s="105">
        <v>11374.9</v>
      </c>
      <c r="M359" s="105">
        <v>0</v>
      </c>
      <c r="N359" s="105">
        <v>0</v>
      </c>
      <c r="O359" s="105">
        <v>667394.4</v>
      </c>
      <c r="P359" s="105">
        <v>0</v>
      </c>
      <c r="Q359" s="105">
        <v>283394.40000000002</v>
      </c>
      <c r="R359" s="105">
        <v>0</v>
      </c>
      <c r="S359" s="105">
        <v>384000</v>
      </c>
    </row>
    <row r="360" spans="1:19" ht="45" x14ac:dyDescent="0.25">
      <c r="A360" s="45" t="s">
        <v>338</v>
      </c>
      <c r="B360" s="46" t="s">
        <v>247</v>
      </c>
      <c r="C360" s="46" t="s">
        <v>442</v>
      </c>
      <c r="D360" s="45" t="s">
        <v>338</v>
      </c>
      <c r="E360" s="49">
        <v>0</v>
      </c>
      <c r="F360" s="105">
        <v>0</v>
      </c>
      <c r="G360" s="105">
        <v>0</v>
      </c>
      <c r="H360" s="105">
        <v>0</v>
      </c>
      <c r="I360" s="105">
        <v>0</v>
      </c>
      <c r="J360" s="105">
        <v>7200</v>
      </c>
      <c r="K360" s="105">
        <v>0</v>
      </c>
      <c r="L360" s="105">
        <v>7200</v>
      </c>
      <c r="M360" s="105">
        <v>0</v>
      </c>
      <c r="N360" s="105">
        <v>0</v>
      </c>
      <c r="O360" s="105">
        <v>8640</v>
      </c>
      <c r="P360" s="105">
        <v>0</v>
      </c>
      <c r="Q360" s="105">
        <v>8640</v>
      </c>
      <c r="R360" s="105">
        <v>0</v>
      </c>
      <c r="S360" s="105">
        <v>0</v>
      </c>
    </row>
    <row r="361" spans="1:19" x14ac:dyDescent="0.25">
      <c r="A361" s="100" t="s">
        <v>286</v>
      </c>
      <c r="B361" s="46" t="str">
        <f>IFERROR(INDEX('Ввод информации'!$F$8:$F$198,MATCH(#REF!,'Ввод информации'!$E$8:$E$198,0)),"")</f>
        <v/>
      </c>
      <c r="C361" s="46" t="str">
        <f>IFERROR(INDEX('Ввод информации'!$G$8:$G$198,MATCH(#REF!,'Ввод информации'!$E$8:$E$198,0)),"")</f>
        <v/>
      </c>
      <c r="D361" s="100" t="s">
        <v>286</v>
      </c>
      <c r="E361" s="49">
        <v>6150780.2999999989</v>
      </c>
      <c r="F361" s="105">
        <v>222765.2</v>
      </c>
      <c r="G361" s="105">
        <v>2276393.5</v>
      </c>
      <c r="H361" s="105">
        <v>126816.69999999998</v>
      </c>
      <c r="I361" s="105">
        <v>3524804.9</v>
      </c>
      <c r="J361" s="105">
        <v>10560711.4</v>
      </c>
      <c r="K361" s="105">
        <v>38512.5</v>
      </c>
      <c r="L361" s="105">
        <v>2705194.6999999997</v>
      </c>
      <c r="M361" s="105">
        <v>90971</v>
      </c>
      <c r="N361" s="105">
        <v>7726033.2000000002</v>
      </c>
      <c r="O361" s="105">
        <v>12909658.600000001</v>
      </c>
      <c r="P361" s="105">
        <v>38650.9</v>
      </c>
      <c r="Q361" s="105">
        <v>3540385</v>
      </c>
      <c r="R361" s="105">
        <v>91622.700000000012</v>
      </c>
      <c r="S361" s="105">
        <v>9239000</v>
      </c>
    </row>
    <row r="362" spans="1:19" ht="20.25" x14ac:dyDescent="0.25">
      <c r="A362" s="128" t="s">
        <v>461</v>
      </c>
      <c r="B362" s="129"/>
      <c r="C362" s="129"/>
      <c r="D362" s="129"/>
      <c r="E362" s="129"/>
      <c r="F362" s="129"/>
      <c r="G362" s="129"/>
      <c r="H362" s="129"/>
      <c r="I362" s="129"/>
      <c r="J362" s="129"/>
      <c r="K362" s="129"/>
      <c r="L362" s="129"/>
      <c r="M362" s="129"/>
      <c r="N362" s="129"/>
      <c r="O362" s="129"/>
      <c r="P362" s="129"/>
      <c r="Q362" s="129"/>
      <c r="R362" s="129"/>
      <c r="S362" s="130"/>
    </row>
    <row r="363" spans="1:19" x14ac:dyDescent="0.25">
      <c r="A363" s="121" t="s">
        <v>288</v>
      </c>
      <c r="B363" s="121" t="s">
        <v>289</v>
      </c>
      <c r="C363" s="121" t="s">
        <v>290</v>
      </c>
      <c r="E363" s="122" t="s">
        <v>311</v>
      </c>
      <c r="F363" s="122"/>
      <c r="G363" s="122"/>
      <c r="H363" s="122"/>
      <c r="I363" s="122"/>
      <c r="J363" s="122"/>
      <c r="K363" s="122"/>
      <c r="L363" s="122"/>
      <c r="M363" s="122"/>
      <c r="N363" s="122"/>
      <c r="O363" s="122"/>
      <c r="P363" s="122"/>
      <c r="Q363" s="122"/>
      <c r="R363" s="122"/>
      <c r="S363" s="122"/>
    </row>
    <row r="364" spans="1:19" x14ac:dyDescent="0.25">
      <c r="A364" s="121"/>
      <c r="B364" s="121"/>
      <c r="C364" s="121"/>
      <c r="E364" s="122"/>
      <c r="F364" s="122"/>
      <c r="G364" s="122"/>
      <c r="H364" s="122"/>
      <c r="I364" s="122"/>
      <c r="J364" s="122"/>
      <c r="K364" s="122"/>
      <c r="L364" s="122"/>
      <c r="M364" s="122"/>
      <c r="N364" s="122"/>
      <c r="O364" s="122"/>
      <c r="P364" s="122"/>
      <c r="Q364" s="122"/>
      <c r="R364" s="122"/>
      <c r="S364" s="122"/>
    </row>
    <row r="365" spans="1:19" x14ac:dyDescent="0.25">
      <c r="A365" s="121"/>
      <c r="B365" s="121"/>
      <c r="C365" s="121"/>
      <c r="E365" s="123" t="s">
        <v>307</v>
      </c>
      <c r="F365" s="124"/>
      <c r="G365" s="124"/>
      <c r="H365" s="124"/>
      <c r="I365" s="124"/>
      <c r="J365" s="123" t="s">
        <v>309</v>
      </c>
      <c r="K365" s="124"/>
      <c r="L365" s="124"/>
      <c r="M365" s="124"/>
      <c r="N365" s="124"/>
      <c r="O365" s="123" t="s">
        <v>310</v>
      </c>
      <c r="P365" s="124"/>
      <c r="Q365" s="124"/>
      <c r="R365" s="124"/>
      <c r="S365" s="124"/>
    </row>
    <row r="366" spans="1:19" x14ac:dyDescent="0.25">
      <c r="A366" s="121"/>
      <c r="B366" s="121"/>
      <c r="C366" s="121"/>
      <c r="E366" s="123" t="s">
        <v>308</v>
      </c>
      <c r="F366" s="123" t="s">
        <v>13</v>
      </c>
      <c r="G366" s="123" t="s">
        <v>11</v>
      </c>
      <c r="H366" s="123" t="s">
        <v>12</v>
      </c>
      <c r="I366" s="123" t="s">
        <v>14</v>
      </c>
      <c r="J366" s="123" t="s">
        <v>308</v>
      </c>
      <c r="K366" s="123" t="s">
        <v>13</v>
      </c>
      <c r="L366" s="123" t="s">
        <v>11</v>
      </c>
      <c r="M366" s="123" t="s">
        <v>12</v>
      </c>
      <c r="N366" s="123" t="s">
        <v>14</v>
      </c>
      <c r="O366" s="123" t="s">
        <v>308</v>
      </c>
      <c r="P366" s="123" t="s">
        <v>13</v>
      </c>
      <c r="Q366" s="123" t="s">
        <v>11</v>
      </c>
      <c r="R366" s="123" t="s">
        <v>12</v>
      </c>
      <c r="S366" s="123" t="s">
        <v>14</v>
      </c>
    </row>
    <row r="367" spans="1:19" x14ac:dyDescent="0.25">
      <c r="A367" s="121"/>
      <c r="B367" s="121"/>
      <c r="C367" s="121"/>
      <c r="E367" s="123"/>
      <c r="F367" s="123"/>
      <c r="G367" s="123"/>
      <c r="H367" s="123"/>
      <c r="I367" s="123"/>
      <c r="J367" s="123"/>
      <c r="K367" s="123"/>
      <c r="L367" s="123"/>
      <c r="M367" s="123"/>
      <c r="N367" s="123"/>
      <c r="O367" s="123"/>
      <c r="P367" s="123"/>
      <c r="Q367" s="123"/>
      <c r="R367" s="123"/>
      <c r="S367" s="123"/>
    </row>
    <row r="368" spans="1:19" hidden="1" x14ac:dyDescent="0.25">
      <c r="A368" s="125" t="s">
        <v>291</v>
      </c>
      <c r="B368" s="125"/>
      <c r="C368" s="125"/>
      <c r="E368" s="50">
        <f>GETPIVOTDATA("Сумма по полю 11",$D$11)</f>
        <v>223363.40000000002</v>
      </c>
      <c r="F368" s="50">
        <f>GETPIVOTDATA("Сумма по полю 12",$D$11)</f>
        <v>0</v>
      </c>
      <c r="G368" s="50">
        <f>GETPIVOTDATA("Сумма по полю 13",$D$11)</f>
        <v>219101.40000000002</v>
      </c>
      <c r="H368" s="50">
        <f>GETPIVOTDATA("Сумма по полю 14",$D$11)</f>
        <v>4262</v>
      </c>
      <c r="I368" s="50">
        <f>GETPIVOTDATA("Сумма по полю 15",$D$11)</f>
        <v>0</v>
      </c>
      <c r="J368" s="50">
        <f>GETPIVOTDATA("Сумма по полю 16",$D$11)</f>
        <v>0</v>
      </c>
      <c r="K368" s="50">
        <f>GETPIVOTDATA("Сумма по полю 17",$D$11)</f>
        <v>0</v>
      </c>
      <c r="L368" s="50">
        <f>GETPIVOTDATA("Сумма по полю 18",$D$11)</f>
        <v>0</v>
      </c>
      <c r="M368" s="50">
        <f>GETPIVOTDATA("Сумма по полю 19",$D$11)</f>
        <v>0</v>
      </c>
      <c r="N368" s="50">
        <f>GETPIVOTDATA("Сумма по полю 20",$D$11)</f>
        <v>0</v>
      </c>
      <c r="O368" s="50">
        <f>GETPIVOTDATA("Сумма по полю 21",$D$11)</f>
        <v>0</v>
      </c>
      <c r="P368" s="50">
        <f>GETPIVOTDATA("Сумма по полю 22",$D$11)</f>
        <v>0</v>
      </c>
      <c r="Q368" s="50">
        <f>GETPIVOTDATA("Сумма по полю 23",$D$11)</f>
        <v>0</v>
      </c>
      <c r="R368" s="50">
        <f>GETPIVOTDATA("Сумма по полю 24",$D$11)</f>
        <v>0</v>
      </c>
      <c r="S368" s="50">
        <f>GETPIVOTDATA("Сумма по полю 25",$D$11)</f>
        <v>0</v>
      </c>
    </row>
    <row r="369" spans="1:19" hidden="1" x14ac:dyDescent="0.25">
      <c r="A369" s="98" t="s">
        <v>17</v>
      </c>
      <c r="B369" s="107" t="s">
        <v>327</v>
      </c>
      <c r="D369" s="98" t="s">
        <v>17</v>
      </c>
      <c r="E369" s="99" t="s">
        <v>327</v>
      </c>
    </row>
    <row r="370" spans="1:19" hidden="1" x14ac:dyDescent="0.25"/>
    <row r="371" spans="1:19" hidden="1" x14ac:dyDescent="0.25">
      <c r="A371" s="106" t="s">
        <v>285</v>
      </c>
      <c r="D371" s="97" t="s">
        <v>285</v>
      </c>
      <c r="E371" s="48" t="s">
        <v>292</v>
      </c>
      <c r="F371" s="104" t="s">
        <v>293</v>
      </c>
      <c r="G371" s="104" t="s">
        <v>294</v>
      </c>
      <c r="H371" s="104" t="s">
        <v>295</v>
      </c>
      <c r="I371" s="104" t="s">
        <v>296</v>
      </c>
      <c r="J371" s="104" t="s">
        <v>297</v>
      </c>
      <c r="K371" s="104" t="s">
        <v>298</v>
      </c>
      <c r="L371" s="104" t="s">
        <v>299</v>
      </c>
      <c r="M371" s="104" t="s">
        <v>300</v>
      </c>
      <c r="N371" s="104" t="s">
        <v>301</v>
      </c>
      <c r="O371" s="104" t="s">
        <v>302</v>
      </c>
      <c r="P371" s="104" t="s">
        <v>303</v>
      </c>
      <c r="Q371" s="104" t="s">
        <v>304</v>
      </c>
      <c r="R371" s="104" t="s">
        <v>305</v>
      </c>
      <c r="S371" s="104" t="s">
        <v>306</v>
      </c>
    </row>
    <row r="372" spans="1:19" ht="35.25" customHeight="1" x14ac:dyDescent="0.25">
      <c r="A372" s="62" t="s">
        <v>276</v>
      </c>
      <c r="B372" s="46" t="str">
        <f>IFERROR(INDEX('Ввод информации'!$F$8:$F$198,MATCH(#REF!,'Ввод информации'!$E$8:$E$198,0)),"")</f>
        <v/>
      </c>
      <c r="C372" s="46" t="str">
        <f>IFERROR(INDEX('Ввод информации'!$G$8:$G$198,MATCH(#REF!,'Ввод информации'!$E$8:$E$198,0)),"")</f>
        <v/>
      </c>
      <c r="D372" s="44" t="s">
        <v>276</v>
      </c>
      <c r="E372" s="49">
        <v>278033.60000000003</v>
      </c>
      <c r="F372" s="105">
        <v>0</v>
      </c>
      <c r="G372" s="105">
        <v>264131.90000000002</v>
      </c>
      <c r="H372" s="105">
        <v>13901.7</v>
      </c>
      <c r="I372" s="105">
        <v>0</v>
      </c>
      <c r="J372" s="105">
        <v>0</v>
      </c>
      <c r="K372" s="105">
        <v>0</v>
      </c>
      <c r="L372" s="105">
        <v>0</v>
      </c>
      <c r="M372" s="105">
        <v>0</v>
      </c>
      <c r="N372" s="105">
        <v>0</v>
      </c>
      <c r="O372" s="105">
        <v>0</v>
      </c>
      <c r="P372" s="105">
        <v>0</v>
      </c>
      <c r="Q372" s="105">
        <v>0</v>
      </c>
      <c r="R372" s="105">
        <v>0</v>
      </c>
      <c r="S372" s="105">
        <v>0</v>
      </c>
    </row>
    <row r="373" spans="1:19" x14ac:dyDescent="0.25">
      <c r="A373" s="63" t="s">
        <v>15</v>
      </c>
      <c r="B373" s="46" t="str">
        <f>IFERROR(INDEX('Ввод информации'!$F$8:$F$198,MATCH(#REF!,'Ввод информации'!$E$8:$E$198,0)),"")</f>
        <v/>
      </c>
      <c r="C373" s="46" t="str">
        <f>IFERROR(INDEX('Ввод информации'!$G$8:$G$198,MATCH(#REF!,'Ввод информации'!$E$8:$E$198,0)),"")</f>
        <v/>
      </c>
      <c r="D373" s="57" t="s">
        <v>15</v>
      </c>
      <c r="E373" s="49">
        <v>278033.60000000003</v>
      </c>
      <c r="F373" s="105">
        <v>0</v>
      </c>
      <c r="G373" s="105">
        <v>264131.90000000002</v>
      </c>
      <c r="H373" s="105">
        <v>13901.7</v>
      </c>
      <c r="I373" s="105">
        <v>0</v>
      </c>
      <c r="J373" s="105">
        <v>0</v>
      </c>
      <c r="K373" s="105">
        <v>0</v>
      </c>
      <c r="L373" s="105">
        <v>0</v>
      </c>
      <c r="M373" s="105">
        <v>0</v>
      </c>
      <c r="N373" s="105">
        <v>0</v>
      </c>
      <c r="O373" s="105">
        <v>0</v>
      </c>
      <c r="P373" s="105">
        <v>0</v>
      </c>
      <c r="Q373" s="105">
        <v>0</v>
      </c>
      <c r="R373" s="105">
        <v>0</v>
      </c>
      <c r="S373" s="105">
        <v>0</v>
      </c>
    </row>
    <row r="374" spans="1:19" ht="63.75" x14ac:dyDescent="0.25">
      <c r="A374" s="58" t="s">
        <v>24</v>
      </c>
      <c r="B374" s="46" t="s">
        <v>25</v>
      </c>
      <c r="C374" s="46" t="s">
        <v>418</v>
      </c>
      <c r="D374" s="58" t="s">
        <v>24</v>
      </c>
      <c r="E374" s="49">
        <v>278033.60000000003</v>
      </c>
      <c r="F374" s="105">
        <v>0</v>
      </c>
      <c r="G374" s="105">
        <v>264131.90000000002</v>
      </c>
      <c r="H374" s="105">
        <v>13901.7</v>
      </c>
      <c r="I374" s="105">
        <v>0</v>
      </c>
      <c r="J374" s="105">
        <v>0</v>
      </c>
      <c r="K374" s="105">
        <v>0</v>
      </c>
      <c r="L374" s="105">
        <v>0</v>
      </c>
      <c r="M374" s="105">
        <v>0</v>
      </c>
      <c r="N374" s="105">
        <v>0</v>
      </c>
      <c r="O374" s="105">
        <v>0</v>
      </c>
      <c r="P374" s="105">
        <v>0</v>
      </c>
      <c r="Q374" s="105">
        <v>0</v>
      </c>
      <c r="R374" s="105">
        <v>0</v>
      </c>
      <c r="S374" s="105">
        <v>0</v>
      </c>
    </row>
    <row r="375" spans="1:19" ht="34.5" customHeight="1" x14ac:dyDescent="0.25">
      <c r="A375" s="62" t="s">
        <v>156</v>
      </c>
      <c r="B375" s="46" t="s">
        <v>451</v>
      </c>
      <c r="C375" s="46" t="s">
        <v>451</v>
      </c>
      <c r="D375" s="44" t="s">
        <v>156</v>
      </c>
      <c r="E375" s="49">
        <v>0</v>
      </c>
      <c r="F375" s="105">
        <v>0</v>
      </c>
      <c r="G375" s="105">
        <v>0</v>
      </c>
      <c r="H375" s="105">
        <v>0</v>
      </c>
      <c r="I375" s="105">
        <v>0</v>
      </c>
      <c r="J375" s="105">
        <v>0</v>
      </c>
      <c r="K375" s="105">
        <v>0</v>
      </c>
      <c r="L375" s="105">
        <v>0</v>
      </c>
      <c r="M375" s="105">
        <v>0</v>
      </c>
      <c r="N375" s="105">
        <v>0</v>
      </c>
      <c r="O375" s="105">
        <v>332028.5</v>
      </c>
      <c r="P375" s="105">
        <v>0</v>
      </c>
      <c r="Q375" s="105">
        <v>0</v>
      </c>
      <c r="R375" s="105">
        <v>0</v>
      </c>
      <c r="S375" s="105">
        <v>332028.5</v>
      </c>
    </row>
    <row r="376" spans="1:19" x14ac:dyDescent="0.25">
      <c r="A376" s="63" t="s">
        <v>18</v>
      </c>
      <c r="B376" s="46" t="s">
        <v>451</v>
      </c>
      <c r="C376" s="46" t="s">
        <v>451</v>
      </c>
      <c r="D376" s="57" t="s">
        <v>18</v>
      </c>
      <c r="E376" s="49">
        <v>0</v>
      </c>
      <c r="F376" s="105">
        <v>0</v>
      </c>
      <c r="G376" s="105">
        <v>0</v>
      </c>
      <c r="H376" s="105">
        <v>0</v>
      </c>
      <c r="I376" s="105">
        <v>0</v>
      </c>
      <c r="J376" s="105">
        <v>0</v>
      </c>
      <c r="K376" s="105">
        <v>0</v>
      </c>
      <c r="L376" s="105">
        <v>0</v>
      </c>
      <c r="M376" s="105">
        <v>0</v>
      </c>
      <c r="N376" s="105">
        <v>0</v>
      </c>
      <c r="O376" s="105">
        <v>332028.5</v>
      </c>
      <c r="P376" s="105">
        <v>0</v>
      </c>
      <c r="Q376" s="105">
        <v>0</v>
      </c>
      <c r="R376" s="105">
        <v>0</v>
      </c>
      <c r="S376" s="105">
        <v>332028.5</v>
      </c>
    </row>
    <row r="377" spans="1:19" ht="81" customHeight="1" x14ac:dyDescent="0.25">
      <c r="A377" s="58" t="s">
        <v>164</v>
      </c>
      <c r="B377" s="46" t="s">
        <v>165</v>
      </c>
      <c r="C377" s="46" t="s">
        <v>427</v>
      </c>
      <c r="D377" s="58" t="s">
        <v>164</v>
      </c>
      <c r="E377" s="49">
        <v>0</v>
      </c>
      <c r="F377" s="105">
        <v>0</v>
      </c>
      <c r="G377" s="105">
        <v>0</v>
      </c>
      <c r="H377" s="105">
        <v>0</v>
      </c>
      <c r="I377" s="105">
        <v>0</v>
      </c>
      <c r="J377" s="105">
        <v>0</v>
      </c>
      <c r="K377" s="105">
        <v>0</v>
      </c>
      <c r="L377" s="105">
        <v>0</v>
      </c>
      <c r="M377" s="105">
        <v>0</v>
      </c>
      <c r="N377" s="105">
        <v>0</v>
      </c>
      <c r="O377" s="105">
        <v>332028.5</v>
      </c>
      <c r="P377" s="105">
        <v>0</v>
      </c>
      <c r="Q377" s="105">
        <v>0</v>
      </c>
      <c r="R377" s="105">
        <v>0</v>
      </c>
      <c r="S377" s="105">
        <v>332028.5</v>
      </c>
    </row>
    <row r="378" spans="1:19" ht="45" x14ac:dyDescent="0.25">
      <c r="A378" s="62" t="s">
        <v>386</v>
      </c>
      <c r="B378" s="46" t="s">
        <v>451</v>
      </c>
      <c r="C378" s="46" t="s">
        <v>451</v>
      </c>
      <c r="D378" s="44" t="s">
        <v>386</v>
      </c>
      <c r="E378" s="49">
        <v>391755</v>
      </c>
      <c r="F378" s="105">
        <v>0</v>
      </c>
      <c r="G378" s="105">
        <v>0</v>
      </c>
      <c r="H378" s="105">
        <v>0</v>
      </c>
      <c r="I378" s="105">
        <v>391755</v>
      </c>
      <c r="J378" s="105">
        <v>0</v>
      </c>
      <c r="K378" s="105">
        <v>0</v>
      </c>
      <c r="L378" s="105">
        <v>0</v>
      </c>
      <c r="M378" s="105">
        <v>0</v>
      </c>
      <c r="N378" s="105">
        <v>0</v>
      </c>
      <c r="O378" s="105">
        <v>0</v>
      </c>
      <c r="P378" s="105">
        <v>0</v>
      </c>
      <c r="Q378" s="105">
        <v>0</v>
      </c>
      <c r="R378" s="105">
        <v>0</v>
      </c>
      <c r="S378" s="105">
        <v>0</v>
      </c>
    </row>
    <row r="379" spans="1:19" x14ac:dyDescent="0.25">
      <c r="A379" s="63" t="s">
        <v>372</v>
      </c>
      <c r="B379" s="46" t="s">
        <v>451</v>
      </c>
      <c r="C379" s="46" t="s">
        <v>451</v>
      </c>
      <c r="D379" s="57" t="s">
        <v>372</v>
      </c>
      <c r="E379" s="49">
        <v>391755</v>
      </c>
      <c r="F379" s="105">
        <v>0</v>
      </c>
      <c r="G379" s="105">
        <v>0</v>
      </c>
      <c r="H379" s="105">
        <v>0</v>
      </c>
      <c r="I379" s="105">
        <v>391755</v>
      </c>
      <c r="J379" s="105">
        <v>0</v>
      </c>
      <c r="K379" s="105">
        <v>0</v>
      </c>
      <c r="L379" s="105">
        <v>0</v>
      </c>
      <c r="M379" s="105">
        <v>0</v>
      </c>
      <c r="N379" s="105">
        <v>0</v>
      </c>
      <c r="O379" s="105">
        <v>0</v>
      </c>
      <c r="P379" s="105">
        <v>0</v>
      </c>
      <c r="Q379" s="105">
        <v>0</v>
      </c>
      <c r="R379" s="105">
        <v>0</v>
      </c>
      <c r="S379" s="105">
        <v>0</v>
      </c>
    </row>
    <row r="380" spans="1:19" ht="50.25" customHeight="1" x14ac:dyDescent="0.25">
      <c r="A380" s="58" t="s">
        <v>369</v>
      </c>
      <c r="B380" s="46" t="s">
        <v>370</v>
      </c>
      <c r="C380" s="46" t="s">
        <v>406</v>
      </c>
      <c r="D380" s="58" t="s">
        <v>369</v>
      </c>
      <c r="E380" s="49">
        <v>391755</v>
      </c>
      <c r="F380" s="105">
        <v>0</v>
      </c>
      <c r="G380" s="105">
        <v>0</v>
      </c>
      <c r="H380" s="105">
        <v>0</v>
      </c>
      <c r="I380" s="105">
        <v>391755</v>
      </c>
      <c r="J380" s="105">
        <v>0</v>
      </c>
      <c r="K380" s="105">
        <v>0</v>
      </c>
      <c r="L380" s="105">
        <v>0</v>
      </c>
      <c r="M380" s="105">
        <v>0</v>
      </c>
      <c r="N380" s="105">
        <v>0</v>
      </c>
      <c r="O380" s="105">
        <v>0</v>
      </c>
      <c r="P380" s="105">
        <v>0</v>
      </c>
      <c r="Q380" s="105">
        <v>0</v>
      </c>
      <c r="R380" s="105">
        <v>0</v>
      </c>
      <c r="S380" s="105">
        <v>0</v>
      </c>
    </row>
    <row r="381" spans="1:19" x14ac:dyDescent="0.25">
      <c r="A381" s="100" t="s">
        <v>286</v>
      </c>
      <c r="B381" s="46" t="str">
        <f>IFERROR(INDEX('Ввод информации'!$F$8:$F$198,MATCH(#REF!,'Ввод информации'!$E$8:$E$198,0)),"")</f>
        <v/>
      </c>
      <c r="C381" s="46" t="str">
        <f>IFERROR(INDEX('Ввод информации'!$G$8:$G$198,MATCH(#REF!,'Ввод информации'!$E$8:$E$198,0)),"")</f>
        <v/>
      </c>
      <c r="D381" s="100" t="s">
        <v>286</v>
      </c>
      <c r="E381" s="49">
        <v>669788.60000000009</v>
      </c>
      <c r="F381" s="105">
        <v>0</v>
      </c>
      <c r="G381" s="105">
        <v>264131.90000000002</v>
      </c>
      <c r="H381" s="105">
        <v>13901.7</v>
      </c>
      <c r="I381" s="105">
        <v>391755</v>
      </c>
      <c r="J381" s="105">
        <v>0</v>
      </c>
      <c r="K381" s="105">
        <v>0</v>
      </c>
      <c r="L381" s="105">
        <v>0</v>
      </c>
      <c r="M381" s="105">
        <v>0</v>
      </c>
      <c r="N381" s="105">
        <v>0</v>
      </c>
      <c r="O381" s="105">
        <v>332028.5</v>
      </c>
      <c r="P381" s="105">
        <v>0</v>
      </c>
      <c r="Q381" s="105">
        <v>0</v>
      </c>
      <c r="R381" s="105">
        <v>0</v>
      </c>
      <c r="S381" s="105">
        <v>332028.5</v>
      </c>
    </row>
  </sheetData>
  <mergeCells count="411">
    <mergeCell ref="A368:C368"/>
    <mergeCell ref="L366:L367"/>
    <mergeCell ref="M366:M367"/>
    <mergeCell ref="N366:N367"/>
    <mergeCell ref="O366:O367"/>
    <mergeCell ref="P366:P367"/>
    <mergeCell ref="A339:C339"/>
    <mergeCell ref="A362:S362"/>
    <mergeCell ref="A363:A367"/>
    <mergeCell ref="B363:B367"/>
    <mergeCell ref="C363:C367"/>
    <mergeCell ref="E363:S364"/>
    <mergeCell ref="E365:I365"/>
    <mergeCell ref="J365:N365"/>
    <mergeCell ref="O365:S365"/>
    <mergeCell ref="E366:E367"/>
    <mergeCell ref="F366:F367"/>
    <mergeCell ref="G366:G367"/>
    <mergeCell ref="H366:H367"/>
    <mergeCell ref="I366:I367"/>
    <mergeCell ref="J366:J367"/>
    <mergeCell ref="K366:K367"/>
    <mergeCell ref="Q366:Q367"/>
    <mergeCell ref="R366:R367"/>
    <mergeCell ref="S366:S367"/>
    <mergeCell ref="A322:C322"/>
    <mergeCell ref="A333:S333"/>
    <mergeCell ref="A334:A338"/>
    <mergeCell ref="B334:B338"/>
    <mergeCell ref="C334:C338"/>
    <mergeCell ref="E334:S335"/>
    <mergeCell ref="E336:I336"/>
    <mergeCell ref="J336:N336"/>
    <mergeCell ref="O336:S336"/>
    <mergeCell ref="E337:E338"/>
    <mergeCell ref="F337:F338"/>
    <mergeCell ref="G337:G338"/>
    <mergeCell ref="H337:H338"/>
    <mergeCell ref="I337:I338"/>
    <mergeCell ref="O337:O338"/>
    <mergeCell ref="P337:P338"/>
    <mergeCell ref="Q337:Q338"/>
    <mergeCell ref="R337:R338"/>
    <mergeCell ref="S337:S338"/>
    <mergeCell ref="J337:J338"/>
    <mergeCell ref="K337:K338"/>
    <mergeCell ref="L337:L338"/>
    <mergeCell ref="M337:M338"/>
    <mergeCell ref="N337:N338"/>
    <mergeCell ref="A316:S316"/>
    <mergeCell ref="A317:A321"/>
    <mergeCell ref="B317:B321"/>
    <mergeCell ref="C317:C321"/>
    <mergeCell ref="E317:S318"/>
    <mergeCell ref="E319:I319"/>
    <mergeCell ref="J319:N319"/>
    <mergeCell ref="O319:S319"/>
    <mergeCell ref="E320:E321"/>
    <mergeCell ref="F320:F321"/>
    <mergeCell ref="G320:G321"/>
    <mergeCell ref="H320:H321"/>
    <mergeCell ref="I320:I321"/>
    <mergeCell ref="J320:J321"/>
    <mergeCell ref="K320:K321"/>
    <mergeCell ref="L320:L321"/>
    <mergeCell ref="R320:R321"/>
    <mergeCell ref="S320:S321"/>
    <mergeCell ref="M320:M321"/>
    <mergeCell ref="N320:N321"/>
    <mergeCell ref="O320:O321"/>
    <mergeCell ref="P320:P321"/>
    <mergeCell ref="Q320:Q321"/>
    <mergeCell ref="P300:P301"/>
    <mergeCell ref="Q300:Q301"/>
    <mergeCell ref="R300:R301"/>
    <mergeCell ref="S300:S301"/>
    <mergeCell ref="A302:C302"/>
    <mergeCell ref="K300:K301"/>
    <mergeCell ref="L300:L301"/>
    <mergeCell ref="M300:M301"/>
    <mergeCell ref="N300:N301"/>
    <mergeCell ref="O300:O301"/>
    <mergeCell ref="S276:S277"/>
    <mergeCell ref="A278:C278"/>
    <mergeCell ref="A296:S296"/>
    <mergeCell ref="A297:A301"/>
    <mergeCell ref="B297:B301"/>
    <mergeCell ref="C297:C301"/>
    <mergeCell ref="E297:S298"/>
    <mergeCell ref="E299:I299"/>
    <mergeCell ref="J299:N299"/>
    <mergeCell ref="O299:S299"/>
    <mergeCell ref="E300:E301"/>
    <mergeCell ref="F300:F301"/>
    <mergeCell ref="G300:G301"/>
    <mergeCell ref="H300:H301"/>
    <mergeCell ref="I300:I301"/>
    <mergeCell ref="J300:J301"/>
    <mergeCell ref="N276:N277"/>
    <mergeCell ref="O276:O277"/>
    <mergeCell ref="P276:P277"/>
    <mergeCell ref="Q276:Q277"/>
    <mergeCell ref="R276:R277"/>
    <mergeCell ref="A273:A277"/>
    <mergeCell ref="B273:B277"/>
    <mergeCell ref="C273:C277"/>
    <mergeCell ref="E276:E277"/>
    <mergeCell ref="F276:F277"/>
    <mergeCell ref="G276:G277"/>
    <mergeCell ref="H276:H277"/>
    <mergeCell ref="I276:I277"/>
    <mergeCell ref="J276:J277"/>
    <mergeCell ref="K276:K277"/>
    <mergeCell ref="L276:L277"/>
    <mergeCell ref="M276:M277"/>
    <mergeCell ref="A251:C251"/>
    <mergeCell ref="A272:S272"/>
    <mergeCell ref="L249:L250"/>
    <mergeCell ref="M249:M250"/>
    <mergeCell ref="N249:N250"/>
    <mergeCell ref="O249:O250"/>
    <mergeCell ref="P249:P250"/>
    <mergeCell ref="E273:S274"/>
    <mergeCell ref="E275:I275"/>
    <mergeCell ref="J275:N275"/>
    <mergeCell ref="O275:S275"/>
    <mergeCell ref="A230:C230"/>
    <mergeCell ref="A245:S245"/>
    <mergeCell ref="A246:A250"/>
    <mergeCell ref="B246:B250"/>
    <mergeCell ref="C246:C250"/>
    <mergeCell ref="E246:S247"/>
    <mergeCell ref="E248:I248"/>
    <mergeCell ref="J248:N248"/>
    <mergeCell ref="O248:S248"/>
    <mergeCell ref="E249:E250"/>
    <mergeCell ref="F249:F250"/>
    <mergeCell ref="G249:G250"/>
    <mergeCell ref="H249:H250"/>
    <mergeCell ref="I249:I250"/>
    <mergeCell ref="J249:J250"/>
    <mergeCell ref="K249:K250"/>
    <mergeCell ref="Q249:Q250"/>
    <mergeCell ref="R249:R250"/>
    <mergeCell ref="S249:S250"/>
    <mergeCell ref="A210:C210"/>
    <mergeCell ref="A224:S224"/>
    <mergeCell ref="A225:A229"/>
    <mergeCell ref="B225:B229"/>
    <mergeCell ref="C225:C229"/>
    <mergeCell ref="E225:S226"/>
    <mergeCell ref="E227:I227"/>
    <mergeCell ref="J227:N227"/>
    <mergeCell ref="O227:S227"/>
    <mergeCell ref="E228:E229"/>
    <mergeCell ref="F228:F229"/>
    <mergeCell ref="G228:G229"/>
    <mergeCell ref="H228:H229"/>
    <mergeCell ref="I228:I229"/>
    <mergeCell ref="O228:O229"/>
    <mergeCell ref="P228:P229"/>
    <mergeCell ref="Q228:Q229"/>
    <mergeCell ref="R228:R229"/>
    <mergeCell ref="S228:S229"/>
    <mergeCell ref="J228:J229"/>
    <mergeCell ref="K228:K229"/>
    <mergeCell ref="L228:L229"/>
    <mergeCell ref="M228:M229"/>
    <mergeCell ref="N228:N229"/>
    <mergeCell ref="A204:S204"/>
    <mergeCell ref="A205:A209"/>
    <mergeCell ref="B205:B209"/>
    <mergeCell ref="C205:C209"/>
    <mergeCell ref="E205:S206"/>
    <mergeCell ref="E207:I207"/>
    <mergeCell ref="J207:N207"/>
    <mergeCell ref="O207:S207"/>
    <mergeCell ref="E208:E209"/>
    <mergeCell ref="F208:F209"/>
    <mergeCell ref="G208:G209"/>
    <mergeCell ref="H208:H209"/>
    <mergeCell ref="I208:I209"/>
    <mergeCell ref="J208:J209"/>
    <mergeCell ref="K208:K209"/>
    <mergeCell ref="L208:L209"/>
    <mergeCell ref="R208:R209"/>
    <mergeCell ref="S208:S209"/>
    <mergeCell ref="M208:M209"/>
    <mergeCell ref="N208:N209"/>
    <mergeCell ref="O208:O209"/>
    <mergeCell ref="P208:P209"/>
    <mergeCell ref="Q208:Q209"/>
    <mergeCell ref="P193:P194"/>
    <mergeCell ref="Q193:Q194"/>
    <mergeCell ref="R193:R194"/>
    <mergeCell ref="S193:S194"/>
    <mergeCell ref="A195:C195"/>
    <mergeCell ref="K193:K194"/>
    <mergeCell ref="L193:L194"/>
    <mergeCell ref="M193:M194"/>
    <mergeCell ref="N193:N194"/>
    <mergeCell ref="O193:O194"/>
    <mergeCell ref="S176:S177"/>
    <mergeCell ref="A178:C178"/>
    <mergeCell ref="A189:S189"/>
    <mergeCell ref="A190:A194"/>
    <mergeCell ref="B190:B194"/>
    <mergeCell ref="C190:C194"/>
    <mergeCell ref="E190:S191"/>
    <mergeCell ref="E192:I192"/>
    <mergeCell ref="J192:N192"/>
    <mergeCell ref="O192:S192"/>
    <mergeCell ref="E193:E194"/>
    <mergeCell ref="F193:F194"/>
    <mergeCell ref="G193:G194"/>
    <mergeCell ref="H193:H194"/>
    <mergeCell ref="I193:I194"/>
    <mergeCell ref="J193:J194"/>
    <mergeCell ref="N176:N177"/>
    <mergeCell ref="O176:O177"/>
    <mergeCell ref="P176:P177"/>
    <mergeCell ref="Q176:Q177"/>
    <mergeCell ref="R176:R177"/>
    <mergeCell ref="A173:A177"/>
    <mergeCell ref="B173:B177"/>
    <mergeCell ref="C173:C177"/>
    <mergeCell ref="E176:E177"/>
    <mergeCell ref="F176:F177"/>
    <mergeCell ref="G176:G177"/>
    <mergeCell ref="H176:H177"/>
    <mergeCell ref="I176:I177"/>
    <mergeCell ref="J176:J177"/>
    <mergeCell ref="K176:K177"/>
    <mergeCell ref="L176:L177"/>
    <mergeCell ref="M176:M177"/>
    <mergeCell ref="A160:C160"/>
    <mergeCell ref="A172:S172"/>
    <mergeCell ref="L158:L159"/>
    <mergeCell ref="M158:M159"/>
    <mergeCell ref="N158:N159"/>
    <mergeCell ref="O158:O159"/>
    <mergeCell ref="P158:P159"/>
    <mergeCell ref="E173:S174"/>
    <mergeCell ref="E175:I175"/>
    <mergeCell ref="J175:N175"/>
    <mergeCell ref="O175:S175"/>
    <mergeCell ref="M144:M145"/>
    <mergeCell ref="N144:N145"/>
    <mergeCell ref="A146:C146"/>
    <mergeCell ref="A154:S154"/>
    <mergeCell ref="A155:A159"/>
    <mergeCell ref="B155:B159"/>
    <mergeCell ref="C155:C159"/>
    <mergeCell ref="E155:S156"/>
    <mergeCell ref="E157:I157"/>
    <mergeCell ref="J157:N157"/>
    <mergeCell ref="O157:S157"/>
    <mergeCell ref="E158:E159"/>
    <mergeCell ref="F158:F159"/>
    <mergeCell ref="G158:G159"/>
    <mergeCell ref="H158:H159"/>
    <mergeCell ref="I158:I159"/>
    <mergeCell ref="J158:J159"/>
    <mergeCell ref="K158:K159"/>
    <mergeCell ref="Q158:Q159"/>
    <mergeCell ref="R158:R159"/>
    <mergeCell ref="S158:S159"/>
    <mergeCell ref="A101:C101"/>
    <mergeCell ref="A140:S140"/>
    <mergeCell ref="A141:A145"/>
    <mergeCell ref="B141:B145"/>
    <mergeCell ref="C141:C145"/>
    <mergeCell ref="E141:S142"/>
    <mergeCell ref="E143:I143"/>
    <mergeCell ref="J143:N143"/>
    <mergeCell ref="O143:S143"/>
    <mergeCell ref="E144:E145"/>
    <mergeCell ref="F144:F145"/>
    <mergeCell ref="G144:G145"/>
    <mergeCell ref="H144:H145"/>
    <mergeCell ref="I144:I145"/>
    <mergeCell ref="A113:S113"/>
    <mergeCell ref="A114:C114"/>
    <mergeCell ref="O144:O145"/>
    <mergeCell ref="P144:P145"/>
    <mergeCell ref="Q144:Q145"/>
    <mergeCell ref="R144:R145"/>
    <mergeCell ref="S144:S145"/>
    <mergeCell ref="J144:J145"/>
    <mergeCell ref="K144:K145"/>
    <mergeCell ref="L144:L145"/>
    <mergeCell ref="A95:S95"/>
    <mergeCell ref="A96:A100"/>
    <mergeCell ref="B96:B100"/>
    <mergeCell ref="C96:C100"/>
    <mergeCell ref="E96:S97"/>
    <mergeCell ref="E98:I98"/>
    <mergeCell ref="J98:N98"/>
    <mergeCell ref="O98:S98"/>
    <mergeCell ref="E99:E100"/>
    <mergeCell ref="F99:F100"/>
    <mergeCell ref="G99:G100"/>
    <mergeCell ref="H99:H100"/>
    <mergeCell ref="I99:I100"/>
    <mergeCell ref="J99:J100"/>
    <mergeCell ref="K99:K100"/>
    <mergeCell ref="L99:L100"/>
    <mergeCell ref="R99:R100"/>
    <mergeCell ref="S99:S100"/>
    <mergeCell ref="M99:M100"/>
    <mergeCell ref="N99:N100"/>
    <mergeCell ref="O99:O100"/>
    <mergeCell ref="P99:P100"/>
    <mergeCell ref="Q99:Q100"/>
    <mergeCell ref="A47:A51"/>
    <mergeCell ref="B47:B51"/>
    <mergeCell ref="C47:C51"/>
    <mergeCell ref="P79:P80"/>
    <mergeCell ref="Q79:Q80"/>
    <mergeCell ref="R79:R80"/>
    <mergeCell ref="S79:S80"/>
    <mergeCell ref="A81:C81"/>
    <mergeCell ref="K79:K80"/>
    <mergeCell ref="L79:L80"/>
    <mergeCell ref="M79:M80"/>
    <mergeCell ref="N79:N80"/>
    <mergeCell ref="O79:O80"/>
    <mergeCell ref="A52:C52"/>
    <mergeCell ref="A75:S75"/>
    <mergeCell ref="A76:A80"/>
    <mergeCell ref="B76:B80"/>
    <mergeCell ref="C76:C80"/>
    <mergeCell ref="E76:S77"/>
    <mergeCell ref="E78:I78"/>
    <mergeCell ref="J78:N78"/>
    <mergeCell ref="O78:S78"/>
    <mergeCell ref="E79:E80"/>
    <mergeCell ref="F79:F80"/>
    <mergeCell ref="G79:G80"/>
    <mergeCell ref="H79:H80"/>
    <mergeCell ref="I79:I80"/>
    <mergeCell ref="J79:J80"/>
    <mergeCell ref="E47:S48"/>
    <mergeCell ref="E49:I49"/>
    <mergeCell ref="J49:N49"/>
    <mergeCell ref="O49:S49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S50:S51"/>
    <mergeCell ref="N50:N51"/>
    <mergeCell ref="O50:O51"/>
    <mergeCell ref="P50:P51"/>
    <mergeCell ref="Q50:Q51"/>
    <mergeCell ref="R50:R51"/>
    <mergeCell ref="S24:S25"/>
    <mergeCell ref="A26:C26"/>
    <mergeCell ref="A20:S20"/>
    <mergeCell ref="A8:S8"/>
    <mergeCell ref="A46:S46"/>
    <mergeCell ref="N24:N25"/>
    <mergeCell ref="O24:O25"/>
    <mergeCell ref="P24:P25"/>
    <mergeCell ref="Q24:Q25"/>
    <mergeCell ref="R24:R25"/>
    <mergeCell ref="A21:A25"/>
    <mergeCell ref="B21:B25"/>
    <mergeCell ref="C21:C25"/>
    <mergeCell ref="E21:S22"/>
    <mergeCell ref="E23:I23"/>
    <mergeCell ref="J23:N23"/>
    <mergeCell ref="O23:S23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A9:C9"/>
    <mergeCell ref="M6:M7"/>
    <mergeCell ref="N6:N7"/>
    <mergeCell ref="O6:O7"/>
    <mergeCell ref="P6:P7"/>
    <mergeCell ref="G6:G7"/>
    <mergeCell ref="H6:H7"/>
    <mergeCell ref="I6:I7"/>
    <mergeCell ref="J6:J7"/>
    <mergeCell ref="K6:K7"/>
    <mergeCell ref="L6:L7"/>
    <mergeCell ref="A1:S1"/>
    <mergeCell ref="A3:A7"/>
    <mergeCell ref="B3:B7"/>
    <mergeCell ref="C3:C7"/>
    <mergeCell ref="E3:S4"/>
    <mergeCell ref="E5:I5"/>
    <mergeCell ref="J5:N5"/>
    <mergeCell ref="O5:S5"/>
    <mergeCell ref="E6:E7"/>
    <mergeCell ref="F6:F7"/>
    <mergeCell ref="S6:S7"/>
    <mergeCell ref="Q6:Q7"/>
    <mergeCell ref="R6:R7"/>
  </mergeCells>
  <conditionalFormatting sqref="B13:C19">
    <cfRule type="expression" dxfId="2088" priority="40">
      <formula>$A13&gt;0</formula>
    </cfRule>
  </conditionalFormatting>
  <conditionalFormatting sqref="C182:C188">
    <cfRule type="expression" dxfId="2087" priority="21">
      <formula>$A182&gt;0</formula>
    </cfRule>
  </conditionalFormatting>
  <conditionalFormatting sqref="B343:B361">
    <cfRule type="expression" dxfId="2086" priority="6">
      <formula>$A343&gt;0</formula>
    </cfRule>
  </conditionalFormatting>
  <conditionalFormatting sqref="C343:C361">
    <cfRule type="expression" dxfId="2085" priority="5">
      <formula>$A343&gt;0</formula>
    </cfRule>
  </conditionalFormatting>
  <conditionalFormatting sqref="B56:B74">
    <cfRule type="expression" dxfId="2084" priority="36">
      <formula>$A56&gt;0</formula>
    </cfRule>
  </conditionalFormatting>
  <conditionalFormatting sqref="C56:C74">
    <cfRule type="expression" dxfId="2083" priority="35">
      <formula>$A56&gt;0</formula>
    </cfRule>
  </conditionalFormatting>
  <conditionalFormatting sqref="B30:B45">
    <cfRule type="expression" dxfId="2082" priority="34">
      <formula>$A30&gt;0</formula>
    </cfRule>
  </conditionalFormatting>
  <conditionalFormatting sqref="C30:C45">
    <cfRule type="expression" dxfId="2081" priority="33">
      <formula>$A30&gt;0</formula>
    </cfRule>
  </conditionalFormatting>
  <conditionalFormatting sqref="B85:B94">
    <cfRule type="expression" dxfId="2080" priority="32">
      <formula>$A85&gt;0</formula>
    </cfRule>
  </conditionalFormatting>
  <conditionalFormatting sqref="C85:C94">
    <cfRule type="expression" dxfId="2079" priority="31">
      <formula>$A85&gt;0</formula>
    </cfRule>
  </conditionalFormatting>
  <conditionalFormatting sqref="B105:B112">
    <cfRule type="expression" dxfId="2078" priority="30">
      <formula>$A105&gt;0</formula>
    </cfRule>
  </conditionalFormatting>
  <conditionalFormatting sqref="C105:C112">
    <cfRule type="expression" dxfId="2077" priority="29">
      <formula>$A105&gt;0</formula>
    </cfRule>
  </conditionalFormatting>
  <conditionalFormatting sqref="B150:B151 B153">
    <cfRule type="expression" dxfId="2076" priority="28">
      <formula>$A150&gt;0</formula>
    </cfRule>
  </conditionalFormatting>
  <conditionalFormatting sqref="C150:C151 C153">
    <cfRule type="expression" dxfId="2075" priority="27">
      <formula>$A150&gt;0</formula>
    </cfRule>
  </conditionalFormatting>
  <conditionalFormatting sqref="B152">
    <cfRule type="expression" dxfId="2074" priority="26">
      <formula>$A152&gt;0</formula>
    </cfRule>
  </conditionalFormatting>
  <conditionalFormatting sqref="C152">
    <cfRule type="expression" dxfId="2073" priority="25">
      <formula>$A152&gt;0</formula>
    </cfRule>
  </conditionalFormatting>
  <conditionalFormatting sqref="B164:B171">
    <cfRule type="expression" dxfId="2072" priority="24">
      <formula>$A164&gt;0</formula>
    </cfRule>
  </conditionalFormatting>
  <conditionalFormatting sqref="C164:C171">
    <cfRule type="expression" dxfId="2071" priority="23">
      <formula>$A164&gt;0</formula>
    </cfRule>
  </conditionalFormatting>
  <conditionalFormatting sqref="B182:B188">
    <cfRule type="expression" dxfId="2070" priority="22">
      <formula>$A182&gt;0</formula>
    </cfRule>
  </conditionalFormatting>
  <conditionalFormatting sqref="B199:B203">
    <cfRule type="expression" dxfId="2069" priority="20">
      <formula>$A199&gt;0</formula>
    </cfRule>
  </conditionalFormatting>
  <conditionalFormatting sqref="C199:C203">
    <cfRule type="expression" dxfId="2068" priority="19">
      <formula>$A199&gt;0</formula>
    </cfRule>
  </conditionalFormatting>
  <conditionalFormatting sqref="B214:B223">
    <cfRule type="expression" dxfId="2067" priority="18">
      <formula>$A214&gt;0</formula>
    </cfRule>
  </conditionalFormatting>
  <conditionalFormatting sqref="C214:C223">
    <cfRule type="expression" dxfId="2066" priority="17">
      <formula>$A214&gt;0</formula>
    </cfRule>
  </conditionalFormatting>
  <conditionalFormatting sqref="B234:B244">
    <cfRule type="expression" dxfId="2065" priority="16">
      <formula>$A234&gt;0</formula>
    </cfRule>
  </conditionalFormatting>
  <conditionalFormatting sqref="C234:C244">
    <cfRule type="expression" dxfId="2064" priority="15">
      <formula>$A234&gt;0</formula>
    </cfRule>
  </conditionalFormatting>
  <conditionalFormatting sqref="B255:B271">
    <cfRule type="expression" dxfId="2063" priority="14">
      <formula>$A255&gt;0</formula>
    </cfRule>
  </conditionalFormatting>
  <conditionalFormatting sqref="C255:C271">
    <cfRule type="expression" dxfId="2062" priority="13">
      <formula>$A255&gt;0</formula>
    </cfRule>
  </conditionalFormatting>
  <conditionalFormatting sqref="B282:B295">
    <cfRule type="expression" dxfId="2061" priority="12">
      <formula>$A282&gt;0</formula>
    </cfRule>
  </conditionalFormatting>
  <conditionalFormatting sqref="C282:C295">
    <cfRule type="expression" dxfId="2060" priority="11">
      <formula>$A282&gt;0</formula>
    </cfRule>
  </conditionalFormatting>
  <conditionalFormatting sqref="B306:B315">
    <cfRule type="expression" dxfId="2059" priority="10">
      <formula>$A306&gt;0</formula>
    </cfRule>
  </conditionalFormatting>
  <conditionalFormatting sqref="C306:C315">
    <cfRule type="expression" dxfId="2058" priority="9">
      <formula>$A306&gt;0</formula>
    </cfRule>
  </conditionalFormatting>
  <conditionalFormatting sqref="B326:B332">
    <cfRule type="expression" dxfId="2057" priority="8">
      <formula>$A326&gt;0</formula>
    </cfRule>
  </conditionalFormatting>
  <conditionalFormatting sqref="C326:C332">
    <cfRule type="expression" dxfId="2056" priority="7">
      <formula>$A326&gt;0</formula>
    </cfRule>
  </conditionalFormatting>
  <conditionalFormatting sqref="B372:B381">
    <cfRule type="expression" dxfId="2055" priority="4">
      <formula>$A372&gt;0</formula>
    </cfRule>
  </conditionalFormatting>
  <conditionalFormatting sqref="C372:C381">
    <cfRule type="expression" dxfId="2054" priority="3">
      <formula>$A372&gt;0</formula>
    </cfRule>
  </conditionalFormatting>
  <conditionalFormatting sqref="B118:B139">
    <cfRule type="expression" dxfId="2053" priority="2">
      <formula>$A118&gt;0</formula>
    </cfRule>
  </conditionalFormatting>
  <conditionalFormatting sqref="C118:C139">
    <cfRule type="expression" dxfId="2052" priority="1">
      <formula>$A118&gt;0</formula>
    </cfRule>
  </conditionalFormatting>
  <pageMargins left="0.31496062992125984" right="0.27559055118110237" top="0.35433070866141736" bottom="0.35433070866141736" header="0.19685039370078741" footer="0.19685039370078741"/>
  <pageSetup paperSize="9" scale="52" firstPageNumber="2171" fitToHeight="20" orientation="landscape" useFirstPageNumber="1" r:id="rId37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Ввод информации</vt:lpstr>
      <vt:lpstr>Сводный перечень</vt:lpstr>
      <vt:lpstr>ИТОГО</vt:lpstr>
      <vt:lpstr>'Ввод информации'!Заголовки_для_печати</vt:lpstr>
      <vt:lpstr>'Ввод информации'!Область_печати</vt:lpstr>
      <vt:lpstr>ИТОГО!Область_печати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2020-10-30T11:57:51Z</dcterms:modified>
</cp:coreProperties>
</file>